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0"/>
  </bookViews>
  <sheets>
    <sheet name="Rekapitulace stavby" sheetId="1" r:id="rId1"/>
    <sheet name="SO-01.1 - Soupis prací - ..." sheetId="2" r:id="rId2"/>
    <sheet name="VON.01 - Soupis prací - V..." sheetId="3" r:id="rId3"/>
    <sheet name="Pokyny pro vyplnění" sheetId="4" r:id="rId4"/>
  </sheets>
  <definedNames>
    <definedName name="_xlnm.Print_Titles" localSheetId="0">'Rekapitulace stavby'!$47:$47</definedName>
    <definedName name="_xlnm.Print_Titles" localSheetId="1">'SO-01.1 - Soupis prací - ...'!$81:$81</definedName>
    <definedName name="_xlnm.Print_Titles" localSheetId="2">'VON.01 - Soupis prací - V...'!$81:$81</definedName>
    <definedName name="_xlnm.Print_Area" localSheetId="3">'Pokyny pro vyplnění'!$B$2:$K$68,'Pokyny pro vyplnění'!$B$71:$K$109,'Pokyny pro vyplnění'!$B$112:$K$174,'Pokyny pro vyplnění'!$B$177:$K$197</definedName>
    <definedName name="_xlnm.Print_Area" localSheetId="0">'Rekapitulace stavby'!$D$4:$AO$32,'Rekapitulace stavby'!$C$38:$AQ$54</definedName>
    <definedName name="_xlnm.Print_Area" localSheetId="1">'SO-01.1 - Soupis prací - ...'!$C$4:$P$34,'SO-01.1 - Soupis prací - ...'!$C$40:$Q$64,'SO-01.1 - Soupis prací - ...'!$C$70:$R$260</definedName>
    <definedName name="_xlnm.Print_Area" localSheetId="2">'VON.01 - Soupis prací - V...'!$C$4:$P$34,'VON.01 - Soupis prací - V...'!$C$40:$Q$64,'VON.01 - Soupis prací - V...'!$C$70:$R$126</definedName>
  </definedNames>
  <calcPr fullCalcOnLoad="1"/>
</workbook>
</file>

<file path=xl/sharedStrings.xml><?xml version="1.0" encoding="utf-8"?>
<sst xmlns="http://schemas.openxmlformats.org/spreadsheetml/2006/main" count="2265" uniqueCount="572">
  <si>
    <t>Export VZ</t>
  </si>
  <si>
    <t>List obsahuje:</t>
  </si>
  <si>
    <t>1.0</t>
  </si>
  <si>
    <t>False</t>
  </si>
  <si>
    <t>optimalizováno pro tisk sestav ve formátu A4 - na výšku</t>
  </si>
  <si>
    <t>0,01</t>
  </si>
  <si>
    <t>20</t>
  </si>
  <si>
    <t>14</t>
  </si>
  <si>
    <t>REKAPITULACE STAVBY</t>
  </si>
  <si>
    <t>v ---  níže se nacházejí doplnkové a pomocné údaje k sestavám  --- v</t>
  </si>
  <si>
    <t>Návod na vyplnění</t>
  </si>
  <si>
    <t>0,001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</si>
  <si>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</si>
  <si>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</si>
  <si>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11-2012 - Stavební úpravy chaloupky u 7 trpaslíků</t>
  </si>
  <si>
    <t>0,1</t>
  </si>
  <si>
    <t>1</t>
  </si>
  <si>
    <t>Místo:</t>
  </si>
  <si>
    <t>Hluboký les</t>
  </si>
  <si>
    <t>Datum:</t>
  </si>
  <si>
    <t>06.11.2012</t>
  </si>
  <si>
    <t>10</t>
  </si>
  <si>
    <t>100</t>
  </si>
  <si>
    <t>Zadavatel:</t>
  </si>
  <si>
    <t>IČ:</t>
  </si>
  <si>
    <t>0000000a</t>
  </si>
  <si>
    <t>Sdružení 7 trpaslíků</t>
  </si>
  <si>
    <t>DIČ:</t>
  </si>
  <si>
    <t>CZ0000000a</t>
  </si>
  <si>
    <t>Uchazeč:</t>
  </si>
  <si>
    <t>Vyplň údaj</t>
  </si>
  <si>
    <t>Projektant:</t>
  </si>
  <si>
    <t>1000000a</t>
  </si>
  <si>
    <t>Brumla</t>
  </si>
  <si>
    <t>CZ000000a</t>
  </si>
  <si>
    <t>True</t>
  </si>
  <si>
    <t>Poznámka:</t>
  </si>
  <si>
    <t xml:space="preserve">Rozpočet je zpracovaný v Cenové soustavě ÚRS. Cenové a technické podmínky naleznete na stránkách www.cs-urs.cz                                    
</t>
  </si>
  <si>
    <t>Cena bez DPH</t>
  </si>
  <si>
    <t>DPH</t>
  </si>
  <si>
    <t>základní</t>
  </si>
  <si>
    <t>ze</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</si>
  <si>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</si>
  <si>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</si>
  <si>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</si>
  <si>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</si>
  <si>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</si>
  <si>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</si>
  <si>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</si>
  <si>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</si>
  <si>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</si>
  <si>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</si>
  <si>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</si>
  <si>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</si>
  <si>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</si>
  <si>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</si>
  <si>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</si>
  <si>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</si>
  <si>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</si>
  <si>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</si>
  <si>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</si>
  <si>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</si>
  <si>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</si>
  <si>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</si>
  <si>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</si>
  <si>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</si>
  <si>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</si>
  <si>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</si>
  <si>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</si>
  <si>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</si>
  <si>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</si>
  <si>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</si>
  <si>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</si>
  <si>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{740F1118-6FBF-4D7C-AC37-720D5F586021}</t>
  </si>
  <si>
    <t>{00000000-0000-0000-0000-000000000000}</t>
  </si>
  <si>
    <t>SO-01</t>
  </si>
  <si>
    <t>Chaloupka u 7 trpaslíků</t>
  </si>
  <si>
    <t>STA</t>
  </si>
  <si>
    <t>{FD1C28C4-F6B8-479A-A2B6-329D5FD1FB38}</t>
  </si>
  <si>
    <t>803 61</t>
  </si>
  <si>
    <t>SO-01.1</t>
  </si>
  <si>
    <t>Soupis prací - Chaloupka u 7 trpaslíků</t>
  </si>
  <si>
    <t>Soupis</t>
  </si>
  <si>
    <t>2</t>
  </si>
  <si>
    <t>{87761176-2328-400D-B03C-B477480C64CA}</t>
  </si>
  <si>
    <t>801 61</t>
  </si>
  <si>
    <t>VON</t>
  </si>
  <si>
    <t>Vedlejší a ostatní náklady</t>
  </si>
  <si>
    <t>{16AEE3F7-8545-4F05-9200-53AC43A5DBD4}</t>
  </si>
  <si>
    <t>VON.01</t>
  </si>
  <si>
    <t>Soupis prací - Vedlejší a ostatní náklady</t>
  </si>
  <si>
    <t>{1BF9ABFB-5CCF-4E62-A758-697ADC4DCCE0}</t>
  </si>
  <si>
    <t>Zpět na list:</t>
  </si>
  <si>
    <t>KRYCÍ LIST SOUPISU</t>
  </si>
  <si>
    <t>Objekt:</t>
  </si>
  <si>
    <t>SO-01 - Chaloupka u 7 trpaslíků</t>
  </si>
  <si>
    <t>Soupis:</t>
  </si>
  <si>
    <t>SO-01.1 - Soupis prací - Chaloupka u 7 trpaslíků</t>
  </si>
  <si>
    <t>KSO:</t>
  </si>
  <si>
    <t>REKAPITULACE ČLENĚNÍ SOUPISU PRACÍ</t>
  </si>
  <si>
    <t>Kód dílu - Popis</t>
  </si>
  <si>
    <t>Cena celkem [CZK]</t>
  </si>
  <si>
    <t>Náklady soupisu celkem</t>
  </si>
  <si>
    <t>-1</t>
  </si>
  <si>
    <t>HSV - Práce a dodávky HSV</t>
  </si>
  <si>
    <t xml:space="preserve">    6 - Úpravy povrchů, podlahy a osazování výplní</t>
  </si>
  <si>
    <t xml:space="preserve">    9 - Ostatní konstrukce a práce-bourání</t>
  </si>
  <si>
    <t xml:space="preserve">      99 - Přesun hmot</t>
  </si>
  <si>
    <t>PSV - Práce a dodávky PSV</t>
  </si>
  <si>
    <t xml:space="preserve">    751 - Vzduchotechnika</t>
  </si>
  <si>
    <t xml:space="preserve">    766 - Konstrukce truhlářské</t>
  </si>
  <si>
    <t xml:space="preserve">    767 - Konstrukce zámečnické</t>
  </si>
  <si>
    <t xml:space="preserve">    783 - Dokončovací práce - nátěry</t>
  </si>
  <si>
    <t xml:space="preserve">    784 - Dokončovací práce - malby</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</si>
  <si>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</si>
  <si>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</si>
  <si>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</si>
  <si>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</si>
  <si>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</si>
  <si>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</si>
  <si>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</si>
  <si>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</si>
  <si>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</si>
  <si>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</si>
  <si>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</si>
  <si>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</si>
  <si>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</si>
  <si>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</si>
  <si>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</si>
  <si>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ROZPOCET</t>
  </si>
  <si>
    <t>K</t>
  </si>
  <si>
    <t>611135002</t>
  </si>
  <si>
    <t>Vyrovnání podkladu vnitřních stropů maltou cementovou tl do 10 mm</t>
  </si>
  <si>
    <t>m2</t>
  </si>
  <si>
    <t>CS ÚRS 2011 01</t>
  </si>
  <si>
    <t>4</t>
  </si>
  <si>
    <t>Vyrovnání nerovností podkladu vnitřních omítaných ploch maltou, tloušťky do 10 mm cementovou stropů</t>
  </si>
  <si>
    <t>PP</t>
  </si>
  <si>
    <t xml:space="preserve">Poznámka k souboru cen:
1. V cenách nejsou započteny náklady na případné vkládání výztuže do vyrovnávací vrstvy;
    tyto se ocení cenami souboru cen 61.-14-10.. Potažení vnitřních ploch pletivem
    v části A04, katalogu 801-1 Budovy a haly - zděné a monolitické.
2. Ceny -5011 nelze použít, je-li předepsáno vkládání výztužné tkaniny; náklady se ocení cenami
    61. 14-1001 v části A04, katalogu 801-1 Budovy a haly - zděné a monolitické.
3. Ceny lze použít i pro ocenění vyrovnání nerovností podkladu ploch určených k omítání
    u novostaveb.
4. Vyrovnáním se rozumí:
    - vrstva omítky pro vyrovnání nerovností podkladu (výtluků apod.),
    - vrstva omítky pro vyrovnání křivě postavené zdi, v tomto případě se uvádí průměrná tloušťka
      vrstvy omítky.
</t>
  </si>
  <si>
    <t>PSC</t>
  </si>
  <si>
    <t>"TZ 3.3.1, č.v. 202"</t>
  </si>
  <si>
    <t>VV</t>
  </si>
  <si>
    <t xml:space="preserve">"po vybouraných příčkách" </t>
  </si>
  <si>
    <t>(4,4+2*1,9)*0,5</t>
  </si>
  <si>
    <t>3</t>
  </si>
  <si>
    <t>611421331</t>
  </si>
  <si>
    <t>Oprava vnitřních omítek vápenných štukových stropů ŽB rovných v rozsahu do 30 %</t>
  </si>
  <si>
    <t>Oprava vnitřních vápenných omítek stropů železobetonových rovných, tvárnicových a kleneb tl. do 20 mm v rozsahu opravované plochy přes 10 do 30% štukových</t>
  </si>
  <si>
    <t>"TZ 3.1, č.v. 202"</t>
  </si>
  <si>
    <t>"strop" 4,11*5,7</t>
  </si>
  <si>
    <t>"nadpraží dveří - vstupní stěna" 0,325*1,05+0,35*0,9</t>
  </si>
  <si>
    <t>Součet</t>
  </si>
  <si>
    <t>612135002</t>
  </si>
  <si>
    <t>Vyrovnání podkladu vnitřních stěn maltou cementovou tl do 10 mm</t>
  </si>
  <si>
    <t>Vyrovnání nerovností podkladu vnitřních omítaných ploch maltou, tloušťky do 10 mm cementovou stěn</t>
  </si>
  <si>
    <t>"TZ 3.3.1, č.v. 202, 203"</t>
  </si>
  <si>
    <t>3*2,95*0,5</t>
  </si>
  <si>
    <t>"po vybouraných zárubních"</t>
  </si>
  <si>
    <t>(2*1,97+0,9)*0,5</t>
  </si>
  <si>
    <t>"čelní stěna"</t>
  </si>
  <si>
    <t>4,05*2,65+0,81-2*1,2*0,6+2*2*0,75</t>
  </si>
  <si>
    <t>45</t>
  </si>
  <si>
    <t>612421331</t>
  </si>
  <si>
    <t>Oprava vnitřních omítek štukových stěn MV v rozsahu do 30 %</t>
  </si>
  <si>
    <t>Oprava vnitřních vápenných omítek stěn v rozsahu opravované plochy přes 10 do 30% štukových</t>
  </si>
  <si>
    <t>"TZ 3.1, č.v. 202, 203"</t>
  </si>
  <si>
    <t>"čelní stěna" 4,05*2,65+0,81-2*1,2*0,6+2*2*0,75</t>
  </si>
  <si>
    <t>"nadpraží oken - čelní stěna" 2*0,6</t>
  </si>
  <si>
    <t>"boční stěny - 30%" 0,3*2*5,7*2,65</t>
  </si>
  <si>
    <t>"vstupní stěna - 30%" 0,3*4,05*2,65+0,81-0,9*1,97+0,325*2*2,2+0,35*2*2,06</t>
  </si>
  <si>
    <t>6</t>
  </si>
  <si>
    <t>632451635</t>
  </si>
  <si>
    <t>Potěr pískocementový tl 30 mm stupňů a schodnic tř. C 20 běžný</t>
  </si>
  <si>
    <t>Potěr pískocementový stupňů a schodnic tl. 30 mm tř. C 20</t>
  </si>
  <si>
    <t xml:space="preserve">Poznámka k souboru cen:
1. V cenách jsou započteny i náklady na základní stržení povrchu potěru s urovnáním
    vibrační lištou nebo dřevěným hladítkem. Pro další povrchové úpravy lze použít
    ceny 632 45-1491až -1494 souboru cen 632 45-14 Potěr pískocementový běžný.
2. Ceny lze použít i pro dodatečné nadbetonování stupňů a schodnic i jako vyrovnávací
    vrstvu při opravách.
</t>
  </si>
  <si>
    <t>"TZ 3.3.2, č.v. 202"</t>
  </si>
  <si>
    <t>"vyrovnání schůdku - prům. tl. potěru cca 30 mm" 1,4</t>
  </si>
  <si>
    <t>7</t>
  </si>
  <si>
    <t>632452441</t>
  </si>
  <si>
    <t>Doplnění cementového potěru hlazeného pl do 4 m2 tl do 40 mm</t>
  </si>
  <si>
    <t>Doplnění cementového potěru na mazaninách a betonových podkladech (s dodáním hmot), hlazeného dřevěným nebo ocelovým hladítkem, plochy jednotlivě přes 1 m2 do 4 m2 a tl. přes 30 do 40 mm</t>
  </si>
  <si>
    <t>"TZ 3.3.2, č.v. 201"</t>
  </si>
  <si>
    <t>"po vybourané příčce"</t>
  </si>
  <si>
    <t>642945111</t>
  </si>
  <si>
    <t>Osazování protipožárních nebo protiplynových zárubní dveří jednokřídlových do 2,5 m2</t>
  </si>
  <si>
    <t>kus</t>
  </si>
  <si>
    <t>Osazování ocelových zárubní protipožárních nebo protiplynových dveří do vynechaného otvoru, s obetonováním, dveří jednokřídlových do 2,5 m2</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</si>
  <si>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</si>
  <si>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"TZ 3.2, č.v. 202"</t>
  </si>
  <si>
    <t>"dveře 10/L" 1</t>
  </si>
  <si>
    <t>11</t>
  </si>
  <si>
    <t>M</t>
  </si>
  <si>
    <t>553411830</t>
  </si>
  <si>
    <t>dveře kovové protipožární PN 74 6563 EW 15, 30, 45 D1 speciální zárubeň EI jednokřídlé 90 x 197 cm</t>
  </si>
  <si>
    <t>8</t>
  </si>
  <si>
    <t>výplně otvorů staveb - kovové dveře protipožární a bezpečnostní protipožární dveře pozinkované dvouplášťové hladké s izolací, speciální lisovanou zárubní a obvodovým těsněním požární odolnost EW 15, 30, 45 D1 , speciální zárubeň EI jednokřídlé 90 x 197 cm</t>
  </si>
  <si>
    <t>Poznámka k položce:
EW 45 DP1 C-S, 900/1970 mm L + zárubeň 
včetně finální povrchové úpravy</t>
  </si>
  <si>
    <t>P</t>
  </si>
  <si>
    <t>12</t>
  </si>
  <si>
    <t>952901111</t>
  </si>
  <si>
    <t>Vyčištění budov bytové a občanské výstavby při výšce podlaží do 4 m</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</si>
  <si>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</si>
  <si>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</si>
  <si>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"TZ 6.3"</t>
  </si>
  <si>
    <t>"m.č. 013a" 4,05*5,7</t>
  </si>
  <si>
    <t>"m.č. 021" 12*1,8</t>
  </si>
  <si>
    <t>15</t>
  </si>
  <si>
    <t>962031133</t>
  </si>
  <si>
    <t>Bourání příček z cihel pálených na MVC tl do 150 mm</t>
  </si>
  <si>
    <t>Bourání příček z cihel, tvárnic nebo příčkovek z cihel pálených, plných nebo dutých na maltu vápennou nebo vápenocementovou, tl. do 150 mm</t>
  </si>
  <si>
    <t>"TZ 3.1, č.v. 201"</t>
  </si>
  <si>
    <t>(4,4+2*1,9)*2,95-2*0,8*1,97</t>
  </si>
  <si>
    <t>16</t>
  </si>
  <si>
    <t>968062455</t>
  </si>
  <si>
    <t>Vybourání dřevěných dveřních zárubní pl do 2 m2</t>
  </si>
  <si>
    <t>Vybourání dřevěných rámů oken, dveřních zárubní, vrat, stěn, ostění nebo obkladů dveřních zárubní, plochy do 2 m2</t>
  </si>
  <si>
    <t xml:space="preserve">Poznámka k souboru cen:
1. V cenách -2244 až -2747 nejsou započteny náklady na vyvěšení křídel, tyto lze oceňovat
    příslušnou cenou souboru cen 766 69-191 části C01 katalogu 800-766.
</t>
  </si>
  <si>
    <t>"dveřní křídlo 800/1970" 2*0,8*1,97</t>
  </si>
  <si>
    <t>"dveřní křídlo 900/1970" 1*0,9*1,97</t>
  </si>
  <si>
    <t>17</t>
  </si>
  <si>
    <t>978011141</t>
  </si>
  <si>
    <t>Otlučení vnitřních omítek MV nebo MVC stropů o rozsahu do 30 %</t>
  </si>
  <si>
    <t>Otlučení omítek vápenných nebo vápenocementových stěn, stropů vnitřních stropů, v rozsahu do 30 %</t>
  </si>
  <si>
    <t>18</t>
  </si>
  <si>
    <t>978013141</t>
  </si>
  <si>
    <t>Otlučení vnitřních omítek stěn MV nebo MVC stěn o rozsahu do 30 %</t>
  </si>
  <si>
    <t>Otlučení omítek vápenných nebo vápenocementových stěn, stropů vnitřních stěn s vyškrabáním spar, s očištěním zdiva, v rozsahu do 30 %</t>
  </si>
  <si>
    <t>"boční stěny" 2*5,7*2,65</t>
  </si>
  <si>
    <t>"vstupní stěna" 4,05*2,65+0,81+-0,9*1,97+0,325*2*2,2+0,35*2*2,06</t>
  </si>
  <si>
    <t>43</t>
  </si>
  <si>
    <t>979011111</t>
  </si>
  <si>
    <t>Svislá doprava suti a vybouraných hmot za prvé podlaží</t>
  </si>
  <si>
    <t>t</t>
  </si>
  <si>
    <t>Svislá doprava suti a vybouraných hmot za prvé podlaží nad nebo pod základním podlažím</t>
  </si>
  <si>
    <t xml:space="preserve">Poznámka k souboru cen:
1. V ceně za prvé podlaží je kromě nákladů na vlastní dopravu započítáno i přeložení
    z vodorovného dopravního pro středku na svislý dopravní prostředek, popř. obráceně
    ze vislého na vodorovný. Cena za každé další podlaží vyjadřuje pak již jen náklady na
    další pokračování dopravy. Za základní podlaží objektu se stropy se považuje první
    podlaží nad složištěm (terénem, chodníkem, ulicí, dvorem apod.). Zpravidla je tímto
    podlažím přízemí. Bude-li úroveň tohoto podlaží zvýšena nad úroveň složiště, zůstává
    zásada započítaných nákladů na svislou dopravu suti do cen nezměněna v celém tomto
    podlaží. Za základní podlaží se považuje i zapuštěné podlaží pod úroveň složiště
    nejvýše do hloubky 1 m. Za podlaží se považuje i prostor půdy a podkroví. Jsou-li tyto
    prostory vyšší než 4 m, určí se počet podlaží rovinami rovnoběžnými s rovinou půdy,
    popř. rovné střechy o vzdálenosti 4 m. U budov bez stropů se počet podlaží
    určí rovinami rovnoběžnými s podlahou o vzdálenostech 4 m. Až do výše 4,00 m nad
    úrovní složiště se příplatek neoceňuje, tento prostor se považuje za základní podlaží.
    Při zapuštění podlahy objektu pod úroveň složiště, nejvýše však do hloubky 1,00 m,
    se výška základního podlaží uvažuje od podlahy takto zapuštěného objektu.
    Jestliže při tomto rozdělení nezbývá na poslední podlaží celá výška 4,00 m, příplatek
    se v tomto úseku nekrátí. U objektů nepodsklepených se svislá doprava oceňuje
    jen tam, kde se provádí v hloubce větší než 2,00 m pod úrovní složiště.
    Až do hloubky 2,00 m se svislá doprava neoceňuje.
2. Způsob oceňování znázorňuje schéma v příloze č. 2 Všeobecných podmínek.
</t>
  </si>
  <si>
    <t>19</t>
  </si>
  <si>
    <t>979081111</t>
  </si>
  <si>
    <t>Odvoz suti a vybouraných hmot na skládku do 1 km</t>
  </si>
  <si>
    <t xml:space="preserve">Poznámka k souboru cen:
1. Délka odvozu suti na skládku je vzdálenost od místa staveništní deponie nebo od místa
    naložení suti na dopravní prostředek na staveništi až po těžiště určené skládky.
2. V ceně 979 08-1111 je započteno i naložení na dopravní prostředek a složení
    na skládku.
</t>
  </si>
  <si>
    <t>979081121</t>
  </si>
  <si>
    <t>Odvoz suti a vybouraných hmot na skládku ZKD 1 km přes 1 km</t>
  </si>
  <si>
    <t>Odvoz suti a vybouraných hmot na skládku za každý další 1 km</t>
  </si>
  <si>
    <t>6,822*9 'Přepočtené koeficientem množství</t>
  </si>
  <si>
    <t>21</t>
  </si>
  <si>
    <t>979082111</t>
  </si>
  <si>
    <t>Vnitrostaveništní vodorovná doprava suti a vybouraných hmot do 10 m</t>
  </si>
  <si>
    <t xml:space="preserve">Poznámka k souboru cen:
1. Cenami vnitrostaveništní dopravy suti a vybouraných materiálů se oceňují náklady na
    dopravu od místa bourání až po vnitrostaveništní deponii suti. Délka dopravní cesty se
    určí jako součet aritmetického průměru délek projektované dopravní cesty nejvzdáleněj-
    šího a nejbližšího pracovního místa (těžiště místnosti) k místu svislé dopravy a dopravní
    délky od místa svislé dopravy ke staveništní deponii nebo k místu nakládání na dopravní
    prostředek, a to pro každé patro zvlášť(viz obr. č. 1 v příloze č. 3 Všeobecných
    podmínek). V případě, že jde o budovu s více křídly, provede se výpočet dopravní cesty
    podle vzorce u obrázku,uvedeného v příloze č. 3 Všeobecných podmínek.
2. V ceně jsou započteny i náklady na případné složení na staveništní deponii.
</t>
  </si>
  <si>
    <t>22</t>
  </si>
  <si>
    <t>979082121</t>
  </si>
  <si>
    <t>Vnitrostaveništní vodorovná doprava suti a vybouraných hmot ZKD 5 m přes 10 m</t>
  </si>
  <si>
    <t>Vnitrostaveništní vodorovná doprava suti a vybouraných hmot za každých dalších 5 m</t>
  </si>
  <si>
    <t>6,822*4 'Přepočtené koeficientem množství</t>
  </si>
  <si>
    <t>23</t>
  </si>
  <si>
    <t>979098231</t>
  </si>
  <si>
    <t>Poplatek za uložení stavebního směsného odpadu na skládce (skládkovné)</t>
  </si>
  <si>
    <t>Poplatek za uložení stavebního odpadu na skládce (skládkovné) směsného</t>
  </si>
  <si>
    <t xml:space="preserve">Poznámka k souboru cen:
1. Ceny uvedené v souboru lze po dohodě upravit.
2. Uložení odpadů neuvedených v souboru cen se oceňuje individuálně.
3. V cenách je započítán poplatek za ukládaní odpadu dle zákona 185/2001 Sb.
4. Případné drcení stavebního odpadu lze ocenit souborem cen 979 09-61 Drcení stavebního
    odpadu z  katalogu 800-6 Demolice objektů.
</t>
  </si>
  <si>
    <t>24</t>
  </si>
  <si>
    <t>998018001</t>
  </si>
  <si>
    <t>Přesun hmot ruční pro budovy v do 6 m</t>
  </si>
  <si>
    <t>Přesun hmot pro budovy občanské výstavby, bydlení, výrobu a služby ruční - bez užití mechanizace vodorovná dopravní vzdálenost do 100 m pro budovy s jakoukoliv nosnou konstrukcí výšky do 6 m</t>
  </si>
  <si>
    <t xml:space="preserve">Poznámka k souboru cen:
1. Ceny -7001 až -7006 lze použít v případě, kdy dochází ke ztížení přesunu např. tím, že není
    možné instalovat jeřáb.
2. K cenám -7001 až -7006 lze použít příplatky ze zvětšený přesun -1014 až -1019,
    -2034 až -2039 nebo -2114 až 2119.
3. Jestliže pro svislý přesun používá zařízení investora (např. výtah v budově), užijí se pro
    ocenění přesunu hmot ceny stanovené pro nejmenší výšku, tj. 6 m.
</t>
  </si>
  <si>
    <t>25</t>
  </si>
  <si>
    <t>751398031</t>
  </si>
  <si>
    <t>Mtž ventilační mřížky do dveří do 0,040 m2</t>
  </si>
  <si>
    <t>Montáž ostatních zařízení ventilační mřížky do dveří nebo desek, průřezu do 0,040 m2</t>
  </si>
  <si>
    <t>"TZ 5"</t>
  </si>
  <si>
    <t>"průvětrníky ve sklobetonových oknech - 2 x mřížka 200 x 200 mm = 1 x 400 x 200 mm: 2 x interiér, 2 x exteriér = celkem 8 mřížek" 8</t>
  </si>
  <si>
    <t>26</t>
  </si>
  <si>
    <t>16181X1</t>
  </si>
  <si>
    <t>Větrací mřížka nerez 200 x 200 mm, síť</t>
  </si>
  <si>
    <t>32</t>
  </si>
  <si>
    <t>Poznámka k položce:
Výrobce HACO</t>
  </si>
  <si>
    <t>27</t>
  </si>
  <si>
    <t>75199R1</t>
  </si>
  <si>
    <t>Demontáž větrací mřížky stěnové do 0,100 m2</t>
  </si>
  <si>
    <t>Demontáž ostatních zařízení větrací mřížky stěnové, průřezu přes 0,04 do 0,100 m2</t>
  </si>
  <si>
    <t>28</t>
  </si>
  <si>
    <t>766662811</t>
  </si>
  <si>
    <t>Demontáž truhlářských prahů dveří jednokřídlových</t>
  </si>
  <si>
    <t>Demontáž dveřních konstrukcí prahů dveří jednokřídlových</t>
  </si>
  <si>
    <t xml:space="preserve">Poznámka k souboru cen:
1. Položky -0811 a -0812 jsou určeny pro demontáž obložkové zárubně k opětovnému
    použití. Bourání dřevěných zárubní lze oceňovat cenami 968 06-2 . Vybourání
    dřevěných dveřních zárubní katalogu 801-3 Budovy a haly – bourání konstrukcí.
</t>
  </si>
  <si>
    <t>"prahy dveří v bouraných příčkách" 2</t>
  </si>
  <si>
    <t>29</t>
  </si>
  <si>
    <t>766691914</t>
  </si>
  <si>
    <t>Vyvěšení nebo zavěšení dřevěných křídel dveří pl do 2 m2</t>
  </si>
  <si>
    <t>Ostatní práce vyvěšení nebo zavěšení křídel s uložením a opětovným zavěšením po provedení stavebních změn dřevěných dveřních, plochy do 2 m2</t>
  </si>
  <si>
    <t xml:space="preserve">Poznámka k souboru cen:
1. Ceny -1931 a -1932 lze užít jen pro křídlo mající současně obě jmenované funkce.
</t>
  </si>
  <si>
    <t>"dveřní křídlo 800/1970" 2</t>
  </si>
  <si>
    <t>"dveřní křídlo 900/1970" 1</t>
  </si>
  <si>
    <t>30</t>
  </si>
  <si>
    <t>766695212</t>
  </si>
  <si>
    <t>Montáž truhlářských prahů dveří 1křídlových šířky do 10 cm</t>
  </si>
  <si>
    <t>Montáž ostatních truhlářských konstrukcí prahů dveří jednokřídlových, šířky do 100 mm</t>
  </si>
  <si>
    <t xml:space="preserve">Poznámka k souboru cen:
1. Cenami -8111 a -8112 se oceňuje montáž vrat oboru JKPOV 611.
2. Cenami -97 . . nelze oceňovat venkovní krycí lišty balkónových dveří; tato montáž
    se oceňuje cenou -1610.
</t>
  </si>
  <si>
    <t>"pro dveře 10/L" 1</t>
  </si>
  <si>
    <t>31</t>
  </si>
  <si>
    <t>611871760</t>
  </si>
  <si>
    <t>prah dveřní dřevěný dubový tl 2 cm dl.92 cm š 10 cm</t>
  </si>
  <si>
    <t>výrobky dřevěné doplňkové pro stavební otvory - prahy prahy dveřní dřevěné dubové, tl. 2 cm délka cm       šířka cm 92            10</t>
  </si>
  <si>
    <t>767641110</t>
  </si>
  <si>
    <t>Montáž dokončení okování dveří otvíravých jednokřídlových do ocelové zárubně</t>
  </si>
  <si>
    <t>Montáž dveří dokončení okování dveří, do ocelové zárubně otvíravých jednokřídlových</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</si>
  <si>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plechu.
2. V cenách nejsou započteny náklady na:
    a) montáž okopových plechů a hliníkových lišt; tyto práce se oceňují cenami souboru
        cen 767 89 Montáž ostatních zámečnických konstrukcí,
    b) montáž těsnění dveří; tyto práce se oceňují cenami 767 62-6101 až -6103
        Montáž těsnění oken.
3. V cenách -21 . . není započtena montáž vodících lišt posuvných dveří; tyto práce
    se oceňují cenami -51 . . Montáž dveří do ocelové konstrukce posuvných.
4. V ceně -8351 je započtena i montáž jednostranného spojení ocelovou lištou
    přivařením nebo oboustranným svařením dvou prvků (dveří, stěn, oken).
5. V ceně -8353 je započteno i provedení rohového spojení dvou prvků.
</t>
  </si>
  <si>
    <t>"kompletace zárubně s křídlem" 1</t>
  </si>
  <si>
    <t>33</t>
  </si>
  <si>
    <t>549141010</t>
  </si>
  <si>
    <t>kování bezpečnostní Rostex, knoflík-klika R 802 s kódem Cr</t>
  </si>
  <si>
    <t>34</t>
  </si>
  <si>
    <t>549260600</t>
  </si>
  <si>
    <t>zámek stavební zadlabací vložkový K103 s převodem L</t>
  </si>
  <si>
    <t>35</t>
  </si>
  <si>
    <t>549641100</t>
  </si>
  <si>
    <t>vložka zámková cylindrická oboustranná FAB 2015</t>
  </si>
  <si>
    <t>36</t>
  </si>
  <si>
    <t>767649191</t>
  </si>
  <si>
    <t>Montáž dveří - samozavírače hydraulického</t>
  </si>
  <si>
    <t>Montáž dveří doplňků dveří samozavírače hydraulického</t>
  </si>
  <si>
    <t>37</t>
  </si>
  <si>
    <t>549172650</t>
  </si>
  <si>
    <t>samozavírač dveří hydraulický K214 č.14 zlatá bronz</t>
  </si>
  <si>
    <t>38</t>
  </si>
  <si>
    <t>767995101</t>
  </si>
  <si>
    <t>Montáž atypických zámečnických konstrukcí hmotnosti do 5 kg</t>
  </si>
  <si>
    <t>kg</t>
  </si>
  <si>
    <t>Montáž ostatních atypických zámečnických konstrukcí hmotnosti do 5 kg</t>
  </si>
  <si>
    <t xml:space="preserve">Poznámka k souboru cen:
1. Určení cen se řídí hmotností jednotlivě montovaného dílu konstrukce.
</t>
  </si>
  <si>
    <t>"zpráva PBŘ"</t>
  </si>
  <si>
    <t>"osazení závěsu pro hasící přístroj" 1,5</t>
  </si>
  <si>
    <t>39</t>
  </si>
  <si>
    <t>449321130</t>
  </si>
  <si>
    <t>přístroj hasicí ruční práškový</t>
  </si>
  <si>
    <t>přístroje hasicí ruční práškové TEPOSTOP PG 6 LE</t>
  </si>
  <si>
    <t>40</t>
  </si>
  <si>
    <t>783651101</t>
  </si>
  <si>
    <t>Nátěry epoxidové truhlářských konstrukcí napuštění</t>
  </si>
  <si>
    <t>Nátěry truhlářských výrobků epoxidové napuštění</t>
  </si>
  <si>
    <t>"práh dveří"</t>
  </si>
  <si>
    <t>2*((0,1+0,02)*0,9+0,1*0,02)</t>
  </si>
  <si>
    <t>41</t>
  </si>
  <si>
    <t>783651103</t>
  </si>
  <si>
    <t>Nátěry epoxidové truhlářských konstrukcí 3x lakování</t>
  </si>
  <si>
    <t>Nátěry truhlářských výrobků epoxidové 3x lakování</t>
  </si>
  <si>
    <t>42</t>
  </si>
  <si>
    <t>784455921</t>
  </si>
  <si>
    <t>Obnova malby směs PRIMALEX tekuté disperzní bílé omyvatelné dvojnásobně v místnostech v do 3,8 m</t>
  </si>
  <si>
    <t>Obnova malby z malířských směsí PRIMALEX tekutých disperzních bílé omyvatelné, dvojnásobně v místnostech výšky do 3,80 m</t>
  </si>
  <si>
    <t>"čelní stěna" 4,05*2,65+0,81+2*2*0,75</t>
  </si>
  <si>
    <t>"vstupní stěna" 4,05*2,65+0,81+0,325*2*2,2+0,35*2*2,06</t>
  </si>
  <si>
    <t>VON - Vedlejší a ostatní náklady</t>
  </si>
  <si>
    <t>VON.01 - Soupis prací - Vedlejší a ostatní náklady</t>
  </si>
  <si>
    <t>O02 - Vedlejší a ostatní náklady</t>
  </si>
  <si>
    <t xml:space="preserve">    O02.3 - Zařízení staveniště</t>
  </si>
  <si>
    <t xml:space="preserve">      O02.31 - související (přípravné) práce</t>
  </si>
  <si>
    <t xml:space="preserve">      O02.32 - vybavení staveniště</t>
  </si>
  <si>
    <t xml:space="preserve">      O02.34 - zabezpečení staveniště</t>
  </si>
  <si>
    <t xml:space="preserve">      O02.39 - zrušení zařízení staveniště</t>
  </si>
  <si>
    <t xml:space="preserve">    O02.6 - Územní vlivy</t>
  </si>
  <si>
    <t xml:space="preserve">      O02.63 - zaměstnanecké náklady</t>
  </si>
  <si>
    <t xml:space="preserve">    O02.7 - Provozní vlivy</t>
  </si>
  <si>
    <t xml:space="preserve">      O02.71 - provoz investora, třetích osob</t>
  </si>
  <si>
    <t>111101101</t>
  </si>
  <si>
    <t>Odstranění travin z celkové plochy do 0,1 ha</t>
  </si>
  <si>
    <t>ha</t>
  </si>
  <si>
    <t>Odstranění travin a rákosu travin, při celkové ploše do 0,1 ha</t>
  </si>
  <si>
    <t xml:space="preserve">Poznámka k souboru cen:
1. Ceny nelze použít pro plochy, pro něž se oceňuje odstranění křovin cenami souboru
    111 20-11 Odstranění křovin a stromů s odstraněním kořenů.
2. Travinami se rozumějí také všechny zemědělské plodiny apod. Vinná réva, chmel,
    maliní apod. se považují za křoviny.
3. V ceně jsou započteny i náklady na případné nutné přemístění a uložení travin
    a rákosu na hromady na vzdálenost do 50 m.
4. Množství jednotek se určí samostatně za každý objekt v ha půdorysné plochy, z níž
    má být travina odstraněna najednou.
</t>
  </si>
  <si>
    <t>2*4/10000 "plocha pod kadibudky</t>
  </si>
  <si>
    <t>9</t>
  </si>
  <si>
    <t>181101102</t>
  </si>
  <si>
    <t>Úprava pláně v zářezech v hornině tř. 1 až 4 se zhutněním</t>
  </si>
  <si>
    <t>Úprava pláně vyrovnáním výškových rozdílů (1) v zářezech, (2) na násypech v hornině tř. 1 až 4 se zhutněním</t>
  </si>
  <si>
    <t xml:space="preserve">Poznámka k souboru cen:
1. Ceny jsou určeny pro urovnání všech nově zřizovaných ploch vodorovných nebo
    ve sklonu do 1 : 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</si>
  <si>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2*4 "plocha pod kadibudky</t>
  </si>
  <si>
    <t>0320002R1</t>
  </si>
  <si>
    <t>Mobilní kadibudky KLASIK s možností mytí rukou - dovoz a instalace</t>
  </si>
  <si>
    <t>512</t>
  </si>
  <si>
    <t>0320002R2</t>
  </si>
  <si>
    <t>Mobilní kadibudky KLASIK s možností mytí rukou - pronájem týdenní s pravidelným servisem</t>
  </si>
  <si>
    <t>týden</t>
  </si>
  <si>
    <t>4*2 "4 týdny</t>
  </si>
  <si>
    <t>13</t>
  </si>
  <si>
    <t>034603R1</t>
  </si>
  <si>
    <t>Strážní služba</t>
  </si>
  <si>
    <t>hod.</t>
  </si>
  <si>
    <t>24*8</t>
  </si>
  <si>
    <t>039103R1</t>
  </si>
  <si>
    <t>Mobilní kadibudky KLASIK s možností mytí rukou - demontáž a odvoz</t>
  </si>
  <si>
    <t>180402111</t>
  </si>
  <si>
    <t>Založení parkového trávníku výsevem v rovině a ve svahu do 1:5</t>
  </si>
  <si>
    <t>Založení trávníku výsevem parkového v rovině nebo na svahu do 1:5</t>
  </si>
  <si>
    <t xml:space="preserve">Poznámka k souboru cen:
1. V cenách jsou započteny i náklady na přípravu půdy, pokosení, naložení a odvoz odpadu
    do 20 km se složením.
2. V cenách -6121 až -6123 jsou započteny i náklady na zatravňovací textilii.
3. V cenách nejsou započteny náklady na:
    a) vypletí a zalévání; tyto práce se oceňují cenami části C02 souborů cen 185 80-42 Vypletí
        a 185 80-43 Zalití rostlin vodou.
    b) travní semeno, tyto náklady se oceňují ve specifikaci.
</t>
  </si>
  <si>
    <t>2*4 "po demontáži a odvozu kadibudek</t>
  </si>
  <si>
    <t>005724100</t>
  </si>
  <si>
    <t>osivo směs travní parková rekreační</t>
  </si>
  <si>
    <t>osiva pícnin směsi travní balení obvykle 25 kg parková</t>
  </si>
  <si>
    <t>8*0,025 'Přepočtené koeficientem množství</t>
  </si>
  <si>
    <t>181907211</t>
  </si>
  <si>
    <t>Rozrušení povrchu do hl 0,7 m v zemině tř 1 až 4</t>
  </si>
  <si>
    <t>Rozrušení povrchu plochy zemin tř. 1 až 4 hloubky do 0,70 m</t>
  </si>
  <si>
    <t xml:space="preserve">Poznámka k souboru cen:
1. V cenách nejsou započteny náklady na odstranění překážek na povrchu plochy, která
    má být rozrušena. Odstranění překážek se oceňuje:
    a) vegetační kryt cenami souboru cen 111 10-11 Odstranění travin a rákosů,
    b) kořeny cenami souboru cen 111 20-11 Odstranění křovin a stromů s odstraněním kořenů,
    c) balvany velikosti přes 0,10 m3 cenami souboru cen 122 86-1101 Těžení a rozpojení
        jednotlivých balvanů částí A 01 katalogu 800-1 Zemní práce,
    d) odstranění kamene z pozemku cenami souboru cen 181 11-47, části A 01 katalogu 823-1
        Plochy a úpravy území.
</t>
  </si>
  <si>
    <t>060001000</t>
  </si>
  <si>
    <t>doprava zaměstnanců na staveniště - denní náklady na koně</t>
  </si>
  <si>
    <t>den</t>
  </si>
  <si>
    <t>Územní vlivy - doprava zaměstnanců na staveniště</t>
  </si>
  <si>
    <t>4*24 "počet koní x počet dní</t>
  </si>
  <si>
    <t>070001000</t>
  </si>
  <si>
    <t>Provozní vlivy - provoz dalšího subjektu</t>
  </si>
  <si>
    <t>Poznámka k položce:
Sněhurka nepříznivě ovlivňuje svou přítomností výkon pracovníků</t>
  </si>
  <si>
    <t>24 " počet dní</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</si>
  <si>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</si>
  <si>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</si>
  <si>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</si>
  <si>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</si>
  <si>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</si>
  <si>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</si>
  <si>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</si>
  <si>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</si>
  <si>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</si>
  <si>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</si>
  <si>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 Všechny sestavy jsou optimalizovány i pro tisk na formát A4 na výšku.</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</si>
  <si>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</si>
  <si>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s rekapitulací celkové nabídkové ceny</t>
    </r>
  </si>
  <si>
    <t>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</si>
  <si>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</si>
  <si>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</si>
  <si>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</si>
  <si>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</si>
  <si>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</si>
  <si>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</si>
  <si>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</si>
  <si>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</si>
  <si>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</si>
  <si>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</si>
  <si>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</si>
  <si>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t>
    </r>
  </si>
  <si>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</si>
  <si>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</si>
  <si>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</si>
  <si>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</si>
  <si>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</si>
  <si>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</si>
  <si>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</si>
  <si>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</si>
  <si>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</si>
  <si>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</si>
  <si>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</si>
  <si>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</si>
  <si>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</si>
  <si>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</si>
  <si>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</si>
  <si>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</si>
  <si>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</si>
  <si>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</si>
  <si>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</si>
  <si>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</si>
  <si>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</si>
  <si>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</si>
  <si>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</si>
  <si>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</si>
  <si>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</si>
  <si>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</si>
  <si>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</si>
  <si>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 Hodnoty jsou ve výpočtech zaokrouhlovány na počet desetinných míst viditelných v jednotlivých polích.</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</si>
  <si>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</si>
  <si>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</si>
  <si>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</si>
  <si>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</si>
  <si>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</si>
  <si>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</si>
  <si>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</si>
  <si>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</si>
  <si>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</si>
  <si>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</si>
  <si>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</si>
  <si>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</si>
  <si>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</si>
  <si>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</si>
  <si>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</si>
  <si>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</si>
  <si>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</si>
  <si>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</si>
  <si>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</si>
  <si>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Stavba</t>
  </si>
  <si>
    <t>A</t>
  </si>
  <si>
    <t>Kód a Název stavby spojený pomlčkou</t>
  </si>
  <si>
    <t>String</t>
  </si>
  <si>
    <t>20 + 120</t>
  </si>
  <si>
    <t>Místo</t>
  </si>
  <si>
    <t>N</t>
  </si>
  <si>
    <t>Místo stavby</t>
  </si>
  <si>
    <t>Datum</t>
  </si>
  <si>
    <t>Datum vykonaného exportu</t>
  </si>
  <si>
    <t>Date</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</si>
  <si>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</si>
  <si>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</si>
  <si>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</si>
  <si>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</si>
  <si>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</si>
  <si>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</si>
  <si>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</si>
  <si>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</si>
  <si>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</si>
  <si>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</si>
  <si>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</si>
  <si>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</si>
  <si>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</si>
  <si>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</si>
  <si>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</si>
  <si>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</si>
  <si>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</si>
  <si>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</si>
  <si>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</si>
  <si>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</si>
  <si>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</si>
  <si>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</si>
  <si>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</si>
  <si>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</si>
  <si>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</si>
  <si>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</si>
  <si>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</si>
  <si>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</si>
  <si>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</si>
  <si>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</si>
  <si>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</si>
  <si>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Kód a název soupisu</t>
  </si>
  <si>
    <t>KSO</t>
  </si>
  <si>
    <t>Klasifikace stavebního objektu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</si>
  <si>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</si>
  <si>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</si>
  <si>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</si>
  <si>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</si>
  <si>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</si>
  <si>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</si>
  <si>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</si>
  <si>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</si>
  <si>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</si>
  <si>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</si>
  <si>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</si>
  <si>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</si>
  <si>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</si>
  <si>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</si>
  <si>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</si>
  <si>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</si>
  <si>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</si>
  <si>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</si>
  <si>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</si>
  <si>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</si>
  <si>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</si>
  <si>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</si>
  <si>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</si>
  <si>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</si>
  <si>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</si>
  <si>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</si>
  <si>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</si>
  <si>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</si>
  <si>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</si>
  <si>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</si>
  <si>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</si>
  <si>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</si>
  <si>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</si>
  <si>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</si>
  <si>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</si>
  <si>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</si>
  <si>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</si>
  <si>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</si>
  <si>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</si>
  <si>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HSV</t>
  </si>
  <si>
    <t>Položka typu HSV</t>
  </si>
  <si>
    <t>PSV</t>
  </si>
  <si>
    <t>Položka typu PSV</t>
  </si>
  <si>
    <t>Položka typu M</t>
  </si>
  <si>
    <t>Položka typu OST</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</si>
</sst>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75">
    <font>
      <sz val="8"/>
      <name val="Trebuchet MS"/>
      <family val="0"/>
    </font>
    <font>
      <sz val="8"/>
      <color indexed="43"/>
      <name val="Trebuchet MS"/>
      <family val="0"/>
    </font>
    <font>
      <sz val="10"/>
      <color indexed="16"/>
      <name val="Trebuchet MS"/>
      <family val="0"/>
    </font>
    <font>
      <sz val="8"/>
      <color indexed="48"/>
      <name val="Trebuchet MS"/>
      <family val="0"/>
    </font>
    <font>
      <b/>
      <sz val="16"/>
      <name val="Trebuchet MS"/>
      <family val="0"/>
    </font>
    <font>
      <b/>
      <sz val="12"/>
      <color indexed="55"/>
      <name val="Trebuchet MS"/>
      <family val="0"/>
    </font>
    <font>
      <b/>
      <sz val="8"/>
      <color indexed="55"/>
      <name val="Trebuchet MS"/>
      <family val="0"/>
    </font>
    <font>
      <b/>
      <sz val="12"/>
      <name val="Trebuchet MS"/>
      <family val="0"/>
    </font>
    <font>
      <sz val="9"/>
      <color indexed="55"/>
      <name val="Trebuchet MS"/>
      <family val="0"/>
    </font>
    <font>
      <sz val="9"/>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0"/>
      <name val="Trebuchet MS"/>
      <family val="0"/>
    </font>
    <font>
      <sz val="10"/>
      <color indexed="56"/>
      <name val="Trebuchet MS"/>
      <family val="0"/>
    </font>
    <font>
      <sz val="10"/>
      <color indexed="55"/>
      <name val="Trebuchet MS"/>
      <family val="0"/>
    </font>
    <font>
      <sz val="12"/>
      <color indexed="56"/>
      <name val="Trebuchet MS"/>
      <family val="0"/>
    </font>
    <font>
      <sz val="8"/>
      <color indexed="16"/>
      <name val="Trebuchet MS"/>
      <family val="0"/>
    </font>
    <font>
      <b/>
      <sz val="8"/>
      <name val="Trebuchet MS"/>
      <family val="0"/>
    </font>
    <font>
      <sz val="8"/>
      <color indexed="56"/>
      <name val="Trebuchet MS"/>
      <family val="0"/>
    </font>
    <font>
      <sz val="7"/>
      <name val="Trebuchet MS"/>
      <family val="0"/>
    </font>
    <font>
      <i/>
      <sz val="7"/>
      <color indexed="55"/>
      <name val="Trebuchet MS"/>
      <family val="0"/>
    </font>
    <font>
      <sz val="8"/>
      <color indexed="20"/>
      <name val="Trebuchet MS"/>
      <family val="0"/>
    </font>
    <font>
      <sz val="8"/>
      <color indexed="63"/>
      <name val="Trebuchet MS"/>
      <family val="0"/>
    </font>
    <font>
      <sz val="8"/>
      <color indexed="10"/>
      <name val="Trebuchet MS"/>
      <family val="0"/>
    </font>
    <font>
      <i/>
      <sz val="8"/>
      <color indexed="12"/>
      <name val="Trebuchet M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8"/>
      <color indexed="12"/>
      <name val="Trebuchet MS"/>
      <family val="0"/>
    </font>
    <font>
      <sz val="18"/>
      <color indexed="12"/>
      <name val="Wingdings 2"/>
      <family val="1"/>
    </font>
    <font>
      <u val="single"/>
      <sz val="10"/>
      <color indexed="12"/>
      <name val="Trebuchet MS"/>
      <family val="2"/>
    </font>
    <font>
      <i/>
      <sz val="9"/>
      <name val="Trebuchet MS"/>
      <family val="2"/>
    </font>
    <font>
      <sz val="11"/>
      <color theme="1"/>
      <name val="Calibri"/>
      <family val="2"/>
    </font>
    <font>
      <sz val="11"/>
      <color theme="0"/>
      <name val="Calibri"/>
      <family val="2"/>
    </font>
    <font>
      <b/>
      <sz val="11"/>
      <color theme="1"/>
      <name val="Calibri"/>
      <family val="2"/>
    </font>
    <font>
      <u val="single"/>
      <sz val="8"/>
      <color theme="10"/>
      <name val="Trebuchet MS"/>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8"/>
      <color theme="10"/>
      <name val="Wingdings 2"/>
      <family val="1"/>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8" fillId="0" borderId="0" applyNumberFormat="0" applyFill="0" applyBorder="0" applyAlignment="0" applyProtection="0"/>
    <xf numFmtId="0" fontId="59" fillId="20" borderId="0" applyNumberFormat="0" applyBorder="0" applyAlignment="0" applyProtection="0"/>
    <xf numFmtId="0" fontId="6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6" fillId="0" borderId="7" applyNumberFormat="0" applyFill="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8" applyNumberFormat="0" applyAlignment="0" applyProtection="0"/>
    <xf numFmtId="0" fontId="70" fillId="26" borderId="8" applyNumberFormat="0" applyAlignment="0" applyProtection="0"/>
    <xf numFmtId="0" fontId="71" fillId="26" borderId="9" applyNumberFormat="0" applyAlignment="0" applyProtection="0"/>
    <xf numFmtId="0" fontId="72"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cellStyleXfs>
  <cellXfs count="325">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33" borderId="0" xfId="0" applyFill="1" applyAlignment="1">
      <alignment horizontal="left" vertical="top"/>
    </xf>
    <xf numFmtId="0" fontId="1" fillId="33" borderId="0" xfId="0" applyFont="1" applyFill="1" applyAlignment="1">
      <alignment horizontal="left" vertical="center"/>
    </xf>
    <xf numFmtId="0" fontId="0" fillId="33"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2" xfId="0" applyBorder="1" applyAlignment="1" applyProtection="1">
      <alignment horizontal="left" vertical="top"/>
      <protection/>
    </xf>
    <xf numFmtId="0" fontId="0" fillId="0" borderId="13" xfId="0" applyBorder="1" applyAlignment="1" applyProtection="1">
      <alignment horizontal="left" vertical="top"/>
      <protection/>
    </xf>
    <xf numFmtId="0" fontId="0" fillId="0" borderId="0" xfId="0" applyAlignment="1" applyProtection="1">
      <alignment horizontal="left" vertical="top"/>
      <protection/>
    </xf>
    <xf numFmtId="0" fontId="0" fillId="0" borderId="14" xfId="0" applyBorder="1" applyAlignment="1" applyProtection="1">
      <alignment horizontal="left" vertical="top"/>
      <protection/>
    </xf>
    <xf numFmtId="0" fontId="3"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pplyProtection="1">
      <alignment horizontal="left" vertical="center"/>
      <protection/>
    </xf>
    <xf numFmtId="0" fontId="8"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34" borderId="0" xfId="0" applyFont="1" applyFill="1" applyAlignment="1">
      <alignment horizontal="left" vertical="center"/>
    </xf>
    <xf numFmtId="49" fontId="9" fillId="34" borderId="0" xfId="0" applyNumberFormat="1" applyFont="1" applyFill="1" applyAlignment="1">
      <alignment horizontal="left" vertical="top"/>
    </xf>
    <xf numFmtId="0" fontId="0" fillId="0" borderId="15" xfId="0" applyBorder="1" applyAlignment="1" applyProtection="1">
      <alignment horizontal="left" vertical="top"/>
      <protection/>
    </xf>
    <xf numFmtId="0" fontId="0" fillId="0" borderId="13" xfId="0" applyBorder="1" applyAlignment="1" applyProtection="1">
      <alignment horizontal="left" vertical="center"/>
      <protection/>
    </xf>
    <xf numFmtId="0" fontId="0" fillId="0" borderId="0" xfId="0" applyAlignment="1" applyProtection="1">
      <alignment horizontal="left" vertical="center"/>
      <protection/>
    </xf>
    <xf numFmtId="0" fontId="10" fillId="0" borderId="16" xfId="0" applyFont="1"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4" xfId="0" applyBorder="1" applyAlignment="1" applyProtection="1">
      <alignment horizontal="left" vertical="center"/>
      <protection/>
    </xf>
    <xf numFmtId="0" fontId="11" fillId="0" borderId="13" xfId="0" applyFont="1" applyBorder="1" applyAlignment="1" applyProtection="1">
      <alignment horizontal="left" vertical="center"/>
      <protection/>
    </xf>
    <xf numFmtId="0" fontId="11" fillId="0" borderId="0" xfId="0" applyFont="1" applyAlignment="1" applyProtection="1">
      <alignment horizontal="left" vertical="center"/>
      <protection/>
    </xf>
    <xf numFmtId="165" fontId="11" fillId="0" borderId="0" xfId="0" applyNumberFormat="1" applyFont="1" applyAlignment="1" applyProtection="1">
      <alignment horizontal="right" vertical="center"/>
      <protection/>
    </xf>
    <xf numFmtId="0" fontId="11" fillId="0" borderId="0" xfId="0" applyFont="1" applyAlignment="1" applyProtection="1">
      <alignment horizontal="center" vertical="center"/>
      <protection/>
    </xf>
    <xf numFmtId="0" fontId="11" fillId="0" borderId="14" xfId="0" applyFont="1" applyBorder="1" applyAlignment="1" applyProtection="1">
      <alignment horizontal="left" vertical="center"/>
      <protection/>
    </xf>
    <xf numFmtId="0" fontId="0" fillId="35" borderId="0" xfId="0" applyFill="1" applyAlignment="1" applyProtection="1">
      <alignment horizontal="left" vertical="center"/>
      <protection/>
    </xf>
    <xf numFmtId="0" fontId="7" fillId="35" borderId="17"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0" fontId="7" fillId="35" borderId="18" xfId="0" applyFont="1" applyFill="1" applyBorder="1" applyAlignment="1" applyProtection="1">
      <alignment horizontal="center" vertical="center"/>
      <protection/>
    </xf>
    <xf numFmtId="0" fontId="0" fillId="35" borderId="14" xfId="0"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3" xfId="0" applyBorder="1" applyAlignment="1">
      <alignment horizontal="left" vertical="center"/>
    </xf>
    <xf numFmtId="0" fontId="7" fillId="0" borderId="0" xfId="0" applyFont="1" applyAlignment="1">
      <alignment horizontal="left" vertical="center"/>
    </xf>
    <xf numFmtId="0" fontId="7" fillId="0" borderId="13" xfId="0" applyFont="1" applyBorder="1" applyAlignment="1" applyProtection="1">
      <alignment horizontal="left" vertical="center"/>
      <protection/>
    </xf>
    <xf numFmtId="0" fontId="7" fillId="0" borderId="13" xfId="0" applyFont="1" applyBorder="1" applyAlignment="1">
      <alignment horizontal="left" vertical="center"/>
    </xf>
    <xf numFmtId="0" fontId="12" fillId="0" borderId="0" xfId="0" applyFont="1" applyAlignment="1" applyProtection="1">
      <alignment horizontal="left" vertical="center"/>
      <protection/>
    </xf>
    <xf numFmtId="166" fontId="9" fillId="0" borderId="0" xfId="0" applyNumberFormat="1" applyFont="1" applyAlignment="1" applyProtection="1">
      <alignment horizontal="left" vertical="top"/>
      <protection/>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pplyProtection="1">
      <alignment horizontal="left" vertical="center"/>
      <protection/>
    </xf>
    <xf numFmtId="0" fontId="0" fillId="0" borderId="24" xfId="0" applyBorder="1" applyAlignment="1" applyProtection="1">
      <alignment horizontal="left" vertical="center"/>
      <protection/>
    </xf>
    <xf numFmtId="0" fontId="9" fillId="35" borderId="26" xfId="0" applyFont="1" applyFill="1" applyBorder="1" applyAlignment="1" applyProtection="1">
      <alignment horizontal="center" vertical="center"/>
      <protection/>
    </xf>
    <xf numFmtId="0" fontId="8" fillId="0" borderId="27" xfId="0"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xf>
    <xf numFmtId="0" fontId="0" fillId="0" borderId="0" xfId="0" applyAlignment="1">
      <alignment horizontal="left" vertical="center"/>
    </xf>
    <xf numFmtId="0" fontId="0" fillId="0" borderId="30"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14" fillId="0" borderId="0" xfId="0" applyFont="1" applyAlignment="1" applyProtection="1">
      <alignment horizontal="left" vertical="center"/>
      <protection/>
    </xf>
    <xf numFmtId="0" fontId="7" fillId="0" borderId="0" xfId="0" applyFont="1" applyAlignment="1" applyProtection="1">
      <alignment horizontal="center" vertical="center"/>
      <protection/>
    </xf>
    <xf numFmtId="164" fontId="13" fillId="0" borderId="25" xfId="0" applyNumberFormat="1" applyFont="1" applyBorder="1" applyAlignment="1" applyProtection="1">
      <alignment horizontal="right" vertical="center"/>
      <protection/>
    </xf>
    <xf numFmtId="164" fontId="13" fillId="0" borderId="0" xfId="0" applyNumberFormat="1" applyFont="1" applyAlignment="1" applyProtection="1">
      <alignment horizontal="right" vertical="center"/>
      <protection/>
    </xf>
    <xf numFmtId="167" fontId="13" fillId="0" borderId="0" xfId="0" applyNumberFormat="1" applyFont="1" applyAlignment="1" applyProtection="1">
      <alignment horizontal="right" vertical="center"/>
      <protection/>
    </xf>
    <xf numFmtId="164" fontId="13" fillId="0" borderId="24" xfId="0" applyNumberFormat="1" applyFont="1" applyBorder="1" applyAlignment="1" applyProtection="1">
      <alignment horizontal="righ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16" fillId="0" borderId="13" xfId="0" applyFont="1" applyBorder="1" applyAlignment="1" applyProtection="1">
      <alignment horizontal="left" vertical="center"/>
      <protection/>
    </xf>
    <xf numFmtId="0" fontId="17" fillId="0" borderId="0" xfId="0" applyFont="1" applyAlignment="1" applyProtection="1">
      <alignment horizontal="left" vertical="center"/>
      <protection/>
    </xf>
    <xf numFmtId="0" fontId="19" fillId="0" borderId="0" xfId="0" applyFont="1" applyAlignment="1" applyProtection="1">
      <alignment horizontal="center" vertical="center"/>
      <protection/>
    </xf>
    <xf numFmtId="0" fontId="16" fillId="0" borderId="13" xfId="0" applyFont="1" applyBorder="1" applyAlignment="1">
      <alignment horizontal="left" vertical="center"/>
    </xf>
    <xf numFmtId="164" fontId="20" fillId="0" borderId="25" xfId="0" applyNumberFormat="1" applyFont="1" applyBorder="1" applyAlignment="1" applyProtection="1">
      <alignment horizontal="right" vertical="center"/>
      <protection/>
    </xf>
    <xf numFmtId="164" fontId="20" fillId="0" borderId="0" xfId="0" applyNumberFormat="1" applyFont="1" applyAlignment="1" applyProtection="1">
      <alignment horizontal="right" vertical="center"/>
      <protection/>
    </xf>
    <xf numFmtId="167" fontId="20" fillId="0" borderId="0" xfId="0" applyNumberFormat="1" applyFont="1" applyAlignment="1" applyProtection="1">
      <alignment horizontal="right" vertical="center"/>
      <protection/>
    </xf>
    <xf numFmtId="164" fontId="20" fillId="0" borderId="24" xfId="0" applyNumberFormat="1" applyFont="1" applyBorder="1" applyAlignment="1" applyProtection="1">
      <alignment horizontal="right" vertical="center"/>
      <protection/>
    </xf>
    <xf numFmtId="0" fontId="21" fillId="0" borderId="0" xfId="0" applyFont="1" applyAlignment="1">
      <alignment horizontal="left" vertical="center"/>
    </xf>
    <xf numFmtId="0" fontId="21" fillId="0" borderId="13" xfId="0" applyFont="1" applyBorder="1" applyAlignment="1" applyProtection="1">
      <alignment horizontal="left" vertical="center"/>
      <protection/>
    </xf>
    <xf numFmtId="0" fontId="22" fillId="0" borderId="0" xfId="0" applyFont="1" applyAlignment="1" applyProtection="1">
      <alignment horizontal="left" vertical="center"/>
      <protection/>
    </xf>
    <xf numFmtId="0" fontId="21" fillId="0" borderId="0" xfId="0" applyFont="1" applyAlignment="1" applyProtection="1">
      <alignment horizontal="center" vertical="center"/>
      <protection/>
    </xf>
    <xf numFmtId="0" fontId="21" fillId="0" borderId="13" xfId="0" applyFont="1" applyBorder="1" applyAlignment="1">
      <alignment horizontal="left" vertical="center"/>
    </xf>
    <xf numFmtId="164" fontId="23" fillId="0" borderId="25" xfId="0" applyNumberFormat="1" applyFont="1" applyBorder="1" applyAlignment="1" applyProtection="1">
      <alignment horizontal="right" vertical="center"/>
      <protection/>
    </xf>
    <xf numFmtId="164" fontId="23" fillId="0" borderId="0" xfId="0" applyNumberFormat="1" applyFont="1" applyAlignment="1" applyProtection="1">
      <alignment horizontal="right" vertical="center"/>
      <protection/>
    </xf>
    <xf numFmtId="167" fontId="23" fillId="0" borderId="0" xfId="0" applyNumberFormat="1" applyFont="1" applyAlignment="1" applyProtection="1">
      <alignment horizontal="right" vertical="center"/>
      <protection/>
    </xf>
    <xf numFmtId="164" fontId="23" fillId="0" borderId="24" xfId="0" applyNumberFormat="1" applyFont="1" applyBorder="1" applyAlignment="1" applyProtection="1">
      <alignment horizontal="right" vertical="center"/>
      <protection/>
    </xf>
    <xf numFmtId="164" fontId="23" fillId="0" borderId="31" xfId="0" applyNumberFormat="1" applyFont="1" applyBorder="1" applyAlignment="1" applyProtection="1">
      <alignment horizontal="right" vertical="center"/>
      <protection/>
    </xf>
    <xf numFmtId="164" fontId="23" fillId="0" borderId="32" xfId="0" applyNumberFormat="1" applyFont="1" applyBorder="1" applyAlignment="1" applyProtection="1">
      <alignment horizontal="right" vertical="center"/>
      <protection/>
    </xf>
    <xf numFmtId="167" fontId="23" fillId="0" borderId="32" xfId="0" applyNumberFormat="1" applyFont="1" applyBorder="1" applyAlignment="1" applyProtection="1">
      <alignment horizontal="right" vertical="center"/>
      <protection/>
    </xf>
    <xf numFmtId="164" fontId="23" fillId="0" borderId="33" xfId="0" applyNumberFormat="1" applyFont="1" applyBorder="1" applyAlignment="1" applyProtection="1">
      <alignment horizontal="right" vertical="center"/>
      <protection/>
    </xf>
    <xf numFmtId="0" fontId="0" fillId="0" borderId="0" xfId="0" applyFont="1" applyAlignment="1">
      <alignment horizontal="left" vertical="center" wrapText="1"/>
    </xf>
    <xf numFmtId="0" fontId="0" fillId="0" borderId="13"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4" xfId="0" applyBorder="1" applyAlignment="1" applyProtection="1">
      <alignment horizontal="left" vertical="center" wrapText="1"/>
      <protection/>
    </xf>
    <xf numFmtId="0" fontId="10" fillId="0" borderId="0" xfId="0" applyFont="1" applyAlignment="1" applyProtection="1">
      <alignment horizontal="left" vertical="center"/>
      <protection/>
    </xf>
    <xf numFmtId="0" fontId="11" fillId="0" borderId="0" xfId="0" applyFont="1" applyAlignment="1" applyProtection="1">
      <alignment horizontal="right" vertical="center"/>
      <protection/>
    </xf>
    <xf numFmtId="0" fontId="7" fillId="35" borderId="18" xfId="0" applyFont="1" applyFill="1" applyBorder="1" applyAlignment="1" applyProtection="1">
      <alignment horizontal="right" vertical="center"/>
      <protection/>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4" fillId="0" borderId="13" xfId="0" applyFont="1" applyBorder="1" applyAlignment="1" applyProtection="1">
      <alignment horizontal="left" vertical="center"/>
      <protection/>
    </xf>
    <xf numFmtId="0" fontId="24" fillId="0" borderId="0" xfId="0" applyFont="1" applyAlignment="1" applyProtection="1">
      <alignment horizontal="left" vertical="center"/>
      <protection/>
    </xf>
    <xf numFmtId="0" fontId="24" fillId="0" borderId="14" xfId="0" applyFont="1" applyBorder="1" applyAlignment="1" applyProtection="1">
      <alignment horizontal="left" vertical="center"/>
      <protection/>
    </xf>
    <xf numFmtId="0" fontId="22" fillId="0" borderId="13" xfId="0" applyFont="1" applyBorder="1" applyAlignment="1" applyProtection="1">
      <alignment horizontal="left" vertical="center"/>
      <protection/>
    </xf>
    <xf numFmtId="0" fontId="22" fillId="0" borderId="14" xfId="0" applyFont="1" applyBorder="1" applyAlignment="1" applyProtection="1">
      <alignment horizontal="left" vertical="center"/>
      <protection/>
    </xf>
    <xf numFmtId="0" fontId="0" fillId="0" borderId="13" xfId="0" applyBorder="1" applyAlignment="1">
      <alignment horizontal="left" vertical="top"/>
    </xf>
    <xf numFmtId="0" fontId="0" fillId="0" borderId="0" xfId="0" applyFont="1" applyAlignment="1">
      <alignment horizontal="center" vertical="center" wrapText="1"/>
    </xf>
    <xf numFmtId="0" fontId="0" fillId="0" borderId="13" xfId="0" applyBorder="1" applyAlignment="1" applyProtection="1">
      <alignment horizontal="center" vertical="center" wrapText="1"/>
      <protection/>
    </xf>
    <xf numFmtId="0" fontId="9" fillId="35" borderId="27" xfId="0" applyFont="1" applyFill="1" applyBorder="1" applyAlignment="1" applyProtection="1">
      <alignment horizontal="center" vertical="center" wrapText="1"/>
      <protection/>
    </xf>
    <xf numFmtId="0" fontId="9" fillId="35" borderId="28" xfId="0" applyFont="1" applyFill="1" applyBorder="1" applyAlignment="1" applyProtection="1">
      <alignment horizontal="center" vertical="center" wrapText="1"/>
      <protection/>
    </xf>
    <xf numFmtId="0" fontId="9" fillId="35" borderId="29"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167" fontId="25" fillId="0" borderId="22" xfId="0" applyNumberFormat="1" applyFont="1" applyBorder="1" applyAlignment="1" applyProtection="1">
      <alignment horizontal="right"/>
      <protection/>
    </xf>
    <xf numFmtId="167" fontId="25" fillId="0" borderId="23" xfId="0" applyNumberFormat="1" applyFont="1" applyBorder="1" applyAlignment="1" applyProtection="1">
      <alignment horizontal="right"/>
      <protection/>
    </xf>
    <xf numFmtId="164" fontId="26" fillId="0" borderId="0" xfId="0" applyNumberFormat="1" applyFont="1" applyAlignment="1">
      <alignment horizontal="right" vertical="center"/>
    </xf>
    <xf numFmtId="0" fontId="0" fillId="0" borderId="0" xfId="0" applyFont="1" applyAlignment="1">
      <alignment horizontal="left"/>
    </xf>
    <xf numFmtId="0" fontId="27" fillId="0" borderId="13" xfId="0" applyFont="1" applyBorder="1" applyAlignment="1" applyProtection="1">
      <alignment horizontal="left"/>
      <protection/>
    </xf>
    <xf numFmtId="0" fontId="27" fillId="0" borderId="0" xfId="0" applyFont="1" applyAlignment="1" applyProtection="1">
      <alignment horizontal="left"/>
      <protection/>
    </xf>
    <xf numFmtId="0" fontId="24" fillId="0" borderId="0" xfId="0" applyFont="1" applyAlignment="1" applyProtection="1">
      <alignment horizontal="left"/>
      <protection/>
    </xf>
    <xf numFmtId="0" fontId="27" fillId="0" borderId="13" xfId="0" applyFont="1" applyBorder="1" applyAlignment="1">
      <alignment horizontal="left"/>
    </xf>
    <xf numFmtId="0" fontId="27" fillId="0" borderId="25" xfId="0" applyFont="1" applyBorder="1" applyAlignment="1" applyProtection="1">
      <alignment horizontal="left"/>
      <protection/>
    </xf>
    <xf numFmtId="167" fontId="27" fillId="0" borderId="0" xfId="0" applyNumberFormat="1" applyFont="1" applyAlignment="1" applyProtection="1">
      <alignment horizontal="right"/>
      <protection/>
    </xf>
    <xf numFmtId="167" fontId="27" fillId="0" borderId="24" xfId="0" applyNumberFormat="1" applyFont="1" applyBorder="1" applyAlignment="1" applyProtection="1">
      <alignment horizontal="right"/>
      <protection/>
    </xf>
    <xf numFmtId="0" fontId="27" fillId="0" borderId="0" xfId="0" applyFont="1" applyAlignment="1">
      <alignment horizontal="left"/>
    </xf>
    <xf numFmtId="164" fontId="27" fillId="0" borderId="0" xfId="0" applyNumberFormat="1" applyFont="1" applyAlignment="1">
      <alignment horizontal="right" vertical="center"/>
    </xf>
    <xf numFmtId="0" fontId="22" fillId="0" borderId="0" xfId="0" applyFont="1" applyAlignment="1" applyProtection="1">
      <alignment horizontal="left"/>
      <protection/>
    </xf>
    <xf numFmtId="0" fontId="0" fillId="0" borderId="34" xfId="0" applyFont="1" applyBorder="1" applyAlignment="1" applyProtection="1">
      <alignment horizontal="center" vertical="center"/>
      <protection/>
    </xf>
    <xf numFmtId="49" fontId="0" fillId="0" borderId="34" xfId="0" applyNumberFormat="1" applyFont="1" applyBorder="1" applyAlignment="1" applyProtection="1">
      <alignment horizontal="left" vertical="center" wrapText="1"/>
      <protection/>
    </xf>
    <xf numFmtId="0" fontId="0" fillId="0" borderId="34" xfId="0" applyFont="1" applyBorder="1" applyAlignment="1" applyProtection="1">
      <alignment horizontal="left" vertical="center" wrapText="1"/>
      <protection/>
    </xf>
    <xf numFmtId="0" fontId="0" fillId="0" borderId="34" xfId="0" applyFont="1" applyBorder="1" applyAlignment="1" applyProtection="1">
      <alignment horizontal="center" vertical="center" wrapText="1"/>
      <protection/>
    </xf>
    <xf numFmtId="168" fontId="0" fillId="0" borderId="34" xfId="0" applyNumberFormat="1" applyFont="1" applyBorder="1" applyAlignment="1" applyProtection="1">
      <alignment horizontal="right" vertical="center"/>
      <protection/>
    </xf>
    <xf numFmtId="0" fontId="11" fillId="34" borderId="34" xfId="0" applyFont="1" applyFill="1" applyBorder="1" applyAlignment="1">
      <alignment horizontal="left" vertical="center" wrapText="1"/>
    </xf>
    <xf numFmtId="0" fontId="11" fillId="0" borderId="0" xfId="0" applyFont="1" applyAlignment="1" applyProtection="1">
      <alignment horizontal="center" vertical="center" wrapText="1"/>
      <protection/>
    </xf>
    <xf numFmtId="167" fontId="11" fillId="0" borderId="0" xfId="0" applyNumberFormat="1" applyFont="1" applyAlignment="1" applyProtection="1">
      <alignment horizontal="right" vertical="center"/>
      <protection/>
    </xf>
    <xf numFmtId="167" fontId="11" fillId="0" borderId="24" xfId="0" applyNumberFormat="1" applyFont="1" applyBorder="1" applyAlignment="1" applyProtection="1">
      <alignment horizontal="right" vertical="center"/>
      <protection/>
    </xf>
    <xf numFmtId="164" fontId="0" fillId="0" borderId="0" xfId="0" applyNumberFormat="1" applyFont="1" applyAlignment="1">
      <alignment horizontal="right" vertical="center"/>
    </xf>
    <xf numFmtId="0" fontId="30" fillId="0" borderId="13" xfId="0" applyFont="1" applyBorder="1" applyAlignment="1" applyProtection="1">
      <alignment horizontal="left" vertical="center"/>
      <protection/>
    </xf>
    <xf numFmtId="0" fontId="30" fillId="0" borderId="0" xfId="0" applyFont="1" applyAlignment="1" applyProtection="1">
      <alignment horizontal="left" vertical="center"/>
      <protection/>
    </xf>
    <xf numFmtId="0" fontId="30" fillId="0" borderId="13" xfId="0" applyFont="1" applyBorder="1" applyAlignment="1">
      <alignment horizontal="left" vertical="center"/>
    </xf>
    <xf numFmtId="0" fontId="30" fillId="0" borderId="25" xfId="0" applyFont="1" applyBorder="1" applyAlignment="1" applyProtection="1">
      <alignment horizontal="left" vertical="center"/>
      <protection/>
    </xf>
    <xf numFmtId="0" fontId="30" fillId="0" borderId="24" xfId="0" applyFont="1" applyBorder="1" applyAlignment="1" applyProtection="1">
      <alignment horizontal="left" vertical="center"/>
      <protection/>
    </xf>
    <xf numFmtId="0" fontId="30" fillId="0" borderId="0" xfId="0" applyFont="1" applyAlignment="1">
      <alignment horizontal="left" vertical="center"/>
    </xf>
    <xf numFmtId="0" fontId="31" fillId="0" borderId="13" xfId="0" applyFont="1" applyBorder="1" applyAlignment="1" applyProtection="1">
      <alignment horizontal="left" vertical="center"/>
      <protection/>
    </xf>
    <xf numFmtId="0" fontId="31" fillId="0" borderId="0" xfId="0" applyFont="1" applyAlignment="1" applyProtection="1">
      <alignment horizontal="left" vertical="center"/>
      <protection/>
    </xf>
    <xf numFmtId="0" fontId="31" fillId="0" borderId="0" xfId="0" applyFont="1" applyAlignment="1" applyProtection="1">
      <alignment horizontal="left" vertical="center" wrapText="1"/>
      <protection/>
    </xf>
    <xf numFmtId="168" fontId="31" fillId="0" borderId="0" xfId="0" applyNumberFormat="1" applyFont="1" applyAlignment="1" applyProtection="1">
      <alignment horizontal="right" vertical="center"/>
      <protection/>
    </xf>
    <xf numFmtId="0" fontId="31" fillId="0" borderId="13" xfId="0" applyFont="1" applyBorder="1" applyAlignment="1">
      <alignment horizontal="left" vertical="center"/>
    </xf>
    <xf numFmtId="0" fontId="31" fillId="0" borderId="25" xfId="0" applyFont="1" applyBorder="1" applyAlignment="1" applyProtection="1">
      <alignment horizontal="left" vertical="center"/>
      <protection/>
    </xf>
    <xf numFmtId="0" fontId="31" fillId="0" borderId="24" xfId="0" applyFont="1" applyBorder="1" applyAlignment="1" applyProtection="1">
      <alignment horizontal="left" vertical="center"/>
      <protection/>
    </xf>
    <xf numFmtId="0" fontId="31" fillId="0" borderId="0" xfId="0" applyFont="1" applyAlignment="1">
      <alignment horizontal="left" vertical="center"/>
    </xf>
    <xf numFmtId="0" fontId="32" fillId="0" borderId="13" xfId="0" applyFont="1" applyBorder="1" applyAlignment="1" applyProtection="1">
      <alignment horizontal="left" vertical="center"/>
      <protection/>
    </xf>
    <xf numFmtId="0" fontId="32" fillId="0" borderId="0" xfId="0" applyFont="1" applyAlignment="1" applyProtection="1">
      <alignment horizontal="left" vertical="center"/>
      <protection/>
    </xf>
    <xf numFmtId="168" fontId="32" fillId="0" borderId="0" xfId="0" applyNumberFormat="1" applyFont="1" applyAlignment="1" applyProtection="1">
      <alignment horizontal="right" vertical="center"/>
      <protection/>
    </xf>
    <xf numFmtId="0" fontId="32" fillId="0" borderId="13" xfId="0" applyFont="1" applyBorder="1" applyAlignment="1">
      <alignment horizontal="left" vertical="center"/>
    </xf>
    <xf numFmtId="0" fontId="32" fillId="0" borderId="25" xfId="0" applyFont="1" applyBorder="1" applyAlignment="1" applyProtection="1">
      <alignment horizontal="left" vertical="center"/>
      <protection/>
    </xf>
    <xf numFmtId="0" fontId="32" fillId="0" borderId="24" xfId="0" applyFont="1" applyBorder="1" applyAlignment="1" applyProtection="1">
      <alignment horizontal="left" vertical="center"/>
      <protection/>
    </xf>
    <xf numFmtId="0" fontId="32" fillId="0" borderId="0" xfId="0" applyFont="1" applyAlignment="1">
      <alignment horizontal="left" vertical="center"/>
    </xf>
    <xf numFmtId="0" fontId="33" fillId="0" borderId="34" xfId="0" applyFont="1" applyBorder="1" applyAlignment="1" applyProtection="1">
      <alignment horizontal="center" vertical="center"/>
      <protection/>
    </xf>
    <xf numFmtId="49" fontId="33" fillId="0" borderId="34" xfId="0" applyNumberFormat="1" applyFont="1" applyBorder="1" applyAlignment="1" applyProtection="1">
      <alignment horizontal="left" vertical="center" wrapText="1"/>
      <protection/>
    </xf>
    <xf numFmtId="0" fontId="33" fillId="0" borderId="34" xfId="0" applyFont="1" applyBorder="1" applyAlignment="1" applyProtection="1">
      <alignment horizontal="center" vertical="center" wrapText="1"/>
      <protection/>
    </xf>
    <xf numFmtId="168" fontId="33" fillId="0" borderId="34" xfId="0" applyNumberFormat="1" applyFont="1" applyBorder="1" applyAlignment="1" applyProtection="1">
      <alignment horizontal="right" vertical="center"/>
      <protection/>
    </xf>
    <xf numFmtId="0" fontId="32" fillId="0" borderId="31" xfId="0" applyFont="1" applyBorder="1" applyAlignment="1" applyProtection="1">
      <alignment horizontal="left" vertical="center"/>
      <protection/>
    </xf>
    <xf numFmtId="0" fontId="32" fillId="0" borderId="32" xfId="0" applyFont="1" applyBorder="1" applyAlignment="1" applyProtection="1">
      <alignment horizontal="left" vertical="center"/>
      <protection/>
    </xf>
    <xf numFmtId="0" fontId="32" fillId="0" borderId="33" xfId="0" applyFont="1" applyBorder="1" applyAlignment="1" applyProtection="1">
      <alignment horizontal="left" vertical="center"/>
      <protection/>
    </xf>
    <xf numFmtId="0" fontId="31" fillId="0" borderId="31" xfId="0" applyFont="1" applyBorder="1" applyAlignment="1" applyProtection="1">
      <alignment horizontal="left" vertical="center"/>
      <protection/>
    </xf>
    <xf numFmtId="0" fontId="31" fillId="0" borderId="32" xfId="0" applyFont="1" applyBorder="1" applyAlignment="1" applyProtection="1">
      <alignment horizontal="left" vertical="center"/>
      <protection/>
    </xf>
    <xf numFmtId="0" fontId="31" fillId="0" borderId="33" xfId="0" applyFont="1" applyBorder="1" applyAlignment="1" applyProtection="1">
      <alignment horizontal="left" vertical="center"/>
      <protection/>
    </xf>
    <xf numFmtId="0" fontId="3" fillId="0" borderId="0" xfId="0" applyFont="1" applyAlignment="1">
      <alignment horizontal="center" vertical="center"/>
    </xf>
    <xf numFmtId="0" fontId="0" fillId="0" borderId="0" xfId="0" applyFont="1" applyAlignment="1">
      <alignment horizontal="left" vertical="top"/>
    </xf>
    <xf numFmtId="0" fontId="4" fillId="0" borderId="0" xfId="0" applyFont="1" applyAlignment="1" applyProtection="1">
      <alignment horizontal="center" vertical="center"/>
      <protection/>
    </xf>
    <xf numFmtId="0" fontId="0" fillId="0" borderId="0" xfId="0" applyAlignment="1" applyProtection="1">
      <alignment horizontal="left" vertical="top"/>
      <protection/>
    </xf>
    <xf numFmtId="0" fontId="0" fillId="0" borderId="14" xfId="0" applyBorder="1" applyAlignment="1" applyProtection="1">
      <alignment horizontal="left" vertical="top"/>
      <protection/>
    </xf>
    <xf numFmtId="0" fontId="6" fillId="0" borderId="0" xfId="0" applyFont="1" applyAlignment="1">
      <alignment horizontal="left" vertical="top" wrapText="1"/>
    </xf>
    <xf numFmtId="0" fontId="0"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pplyProtection="1">
      <alignment horizontal="left" vertical="center"/>
      <protection/>
    </xf>
    <xf numFmtId="49" fontId="9" fillId="34" borderId="0" xfId="0" applyNumberFormat="1" applyFont="1" applyFill="1" applyAlignment="1">
      <alignment horizontal="left" vertical="top"/>
    </xf>
    <xf numFmtId="0" fontId="9" fillId="0" borderId="0" xfId="0" applyFont="1" applyAlignment="1" applyProtection="1">
      <alignment horizontal="left" vertical="center" wrapText="1"/>
      <protection/>
    </xf>
    <xf numFmtId="164" fontId="10" fillId="0" borderId="16" xfId="0" applyNumberFormat="1" applyFont="1" applyBorder="1" applyAlignment="1" applyProtection="1">
      <alignment horizontal="right" vertical="center"/>
      <protection/>
    </xf>
    <xf numFmtId="0" fontId="0" fillId="0" borderId="16" xfId="0" applyBorder="1" applyAlignment="1" applyProtection="1">
      <alignment horizontal="left" vertical="center"/>
      <protection/>
    </xf>
    <xf numFmtId="165" fontId="11" fillId="0" borderId="0" xfId="0" applyNumberFormat="1" applyFont="1" applyAlignment="1" applyProtection="1">
      <alignment horizontal="right" vertical="center"/>
      <protection/>
    </xf>
    <xf numFmtId="0" fontId="11" fillId="0" borderId="0" xfId="0" applyFont="1" applyAlignment="1" applyProtection="1">
      <alignment horizontal="left" vertical="center"/>
      <protection/>
    </xf>
    <xf numFmtId="164" fontId="6" fillId="0" borderId="0" xfId="0" applyNumberFormat="1" applyFont="1" applyAlignment="1" applyProtection="1">
      <alignment horizontal="right" vertical="center"/>
      <protection/>
    </xf>
    <xf numFmtId="0" fontId="7" fillId="35" borderId="18"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164" fontId="7" fillId="35" borderId="18" xfId="0" applyNumberFormat="1" applyFont="1" applyFill="1" applyBorder="1" applyAlignment="1" applyProtection="1">
      <alignment horizontal="right" vertical="center"/>
      <protection/>
    </xf>
    <xf numFmtId="0" fontId="0" fillId="35" borderId="26" xfId="0" applyFill="1" applyBorder="1" applyAlignment="1" applyProtection="1">
      <alignment horizontal="left" vertical="center"/>
      <protection/>
    </xf>
    <xf numFmtId="0" fontId="0" fillId="0" borderId="0" xfId="0" applyAlignment="1" applyProtection="1">
      <alignment horizontal="left" vertical="center"/>
      <protection/>
    </xf>
    <xf numFmtId="0" fontId="9" fillId="0" borderId="0" xfId="0" applyFont="1" applyAlignment="1" applyProtection="1">
      <alignment horizontal="left" vertical="center"/>
      <protection/>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25" xfId="0" applyBorder="1" applyAlignment="1" applyProtection="1">
      <alignment horizontal="left" vertical="center"/>
      <protection/>
    </xf>
    <xf numFmtId="0" fontId="9" fillId="35" borderId="17" xfId="0" applyFont="1" applyFill="1" applyBorder="1" applyAlignment="1" applyProtection="1">
      <alignment horizontal="center" vertical="center"/>
      <protection/>
    </xf>
    <xf numFmtId="0" fontId="9" fillId="35" borderId="18" xfId="0" applyFont="1" applyFill="1" applyBorder="1" applyAlignment="1" applyProtection="1">
      <alignment horizontal="center" vertical="center"/>
      <protection/>
    </xf>
    <xf numFmtId="0" fontId="9" fillId="35" borderId="18" xfId="0" applyFont="1" applyFill="1" applyBorder="1" applyAlignment="1" applyProtection="1">
      <alignment horizontal="right" vertical="center"/>
      <protection/>
    </xf>
    <xf numFmtId="164" fontId="18" fillId="0" borderId="0" xfId="0" applyNumberFormat="1" applyFont="1" applyAlignment="1" applyProtection="1">
      <alignment horizontal="right" vertical="center"/>
      <protection/>
    </xf>
    <xf numFmtId="0" fontId="18" fillId="0" borderId="0" xfId="0" applyFont="1" applyAlignment="1" applyProtection="1">
      <alignment horizontal="left" vertical="center"/>
      <protection/>
    </xf>
    <xf numFmtId="0" fontId="17" fillId="0" borderId="0" xfId="0" applyFont="1" applyAlignment="1" applyProtection="1">
      <alignment horizontal="left" vertical="center" wrapText="1"/>
      <protection/>
    </xf>
    <xf numFmtId="0" fontId="17" fillId="0" borderId="0" xfId="0" applyFont="1" applyAlignment="1" applyProtection="1">
      <alignment horizontal="left" vertical="center"/>
      <protection/>
    </xf>
    <xf numFmtId="164" fontId="22" fillId="0" borderId="0" xfId="0" applyNumberFormat="1" applyFont="1" applyAlignment="1" applyProtection="1">
      <alignment horizontal="right" vertical="center"/>
      <protection/>
    </xf>
    <xf numFmtId="0" fontId="22" fillId="0" borderId="0" xfId="0" applyFont="1" applyAlignment="1" applyProtection="1">
      <alignment horizontal="left" vertical="center"/>
      <protection/>
    </xf>
    <xf numFmtId="0" fontId="22" fillId="0" borderId="0" xfId="0" applyFont="1" applyAlignment="1" applyProtection="1">
      <alignment horizontal="left" vertical="center" wrapText="1"/>
      <protection/>
    </xf>
    <xf numFmtId="164" fontId="14" fillId="0" borderId="0" xfId="0" applyNumberFormat="1" applyFont="1" applyAlignment="1" applyProtection="1">
      <alignment horizontal="right" vertical="center"/>
      <protection/>
    </xf>
    <xf numFmtId="0" fontId="14" fillId="0" borderId="0" xfId="0" applyFont="1" applyAlignment="1" applyProtection="1">
      <alignment horizontal="left" vertical="center"/>
      <protection/>
    </xf>
    <xf numFmtId="0" fontId="0" fillId="0" borderId="0" xfId="0" applyAlignment="1">
      <alignment horizontal="left" vertical="top"/>
    </xf>
    <xf numFmtId="0" fontId="8" fillId="0" borderId="0" xfId="0" applyFont="1" applyAlignment="1" applyProtection="1">
      <alignment horizontal="left" vertical="center"/>
      <protection/>
    </xf>
    <xf numFmtId="166" fontId="9" fillId="0" borderId="0" xfId="0" applyNumberFormat="1" applyFont="1" applyAlignment="1" applyProtection="1">
      <alignment horizontal="left" vertical="top"/>
      <protection/>
    </xf>
    <xf numFmtId="0" fontId="0" fillId="0" borderId="0" xfId="0" applyAlignment="1" applyProtection="1">
      <alignment horizontal="left" vertical="center" wrapText="1"/>
      <protection/>
    </xf>
    <xf numFmtId="164" fontId="11" fillId="0" borderId="0" xfId="0" applyNumberFormat="1" applyFont="1" applyAlignment="1" applyProtection="1">
      <alignment horizontal="right" vertical="center"/>
      <protection/>
    </xf>
    <xf numFmtId="0" fontId="0" fillId="0" borderId="14" xfId="0" applyBorder="1" applyAlignment="1" applyProtection="1">
      <alignment horizontal="left" vertical="center"/>
      <protection/>
    </xf>
    <xf numFmtId="0" fontId="9" fillId="35" borderId="0" xfId="0" applyFont="1" applyFill="1" applyAlignment="1" applyProtection="1">
      <alignment horizontal="center" vertical="center"/>
      <protection/>
    </xf>
    <xf numFmtId="0" fontId="0" fillId="35" borderId="0" xfId="0" applyFill="1" applyAlignment="1" applyProtection="1">
      <alignment horizontal="left" vertical="center"/>
      <protection/>
    </xf>
    <xf numFmtId="164" fontId="24" fillId="0" borderId="0" xfId="0" applyNumberFormat="1" applyFont="1" applyAlignment="1" applyProtection="1">
      <alignment horizontal="right" vertical="center"/>
      <protection/>
    </xf>
    <xf numFmtId="0" fontId="24" fillId="0" borderId="0" xfId="0" applyFont="1" applyAlignment="1" applyProtection="1">
      <alignment horizontal="left" vertical="center"/>
      <protection/>
    </xf>
    <xf numFmtId="0" fontId="9" fillId="35" borderId="28" xfId="0" applyFont="1" applyFill="1" applyBorder="1" applyAlignment="1" applyProtection="1">
      <alignment horizontal="center" vertical="center" wrapText="1"/>
      <protection/>
    </xf>
    <xf numFmtId="0" fontId="0" fillId="35" borderId="28" xfId="0" applyFill="1" applyBorder="1" applyAlignment="1" applyProtection="1">
      <alignment horizontal="center" vertical="center" wrapText="1"/>
      <protection/>
    </xf>
    <xf numFmtId="0" fontId="0" fillId="0" borderId="34" xfId="0" applyFont="1" applyBorder="1" applyAlignment="1" applyProtection="1">
      <alignment horizontal="left" vertical="center" wrapText="1"/>
      <protection/>
    </xf>
    <xf numFmtId="0" fontId="0" fillId="0" borderId="34" xfId="0" applyBorder="1" applyAlignment="1" applyProtection="1">
      <alignment horizontal="left" vertical="center"/>
      <protection/>
    </xf>
    <xf numFmtId="164" fontId="0" fillId="34" borderId="34" xfId="0" applyNumberFormat="1" applyFont="1" applyFill="1" applyBorder="1" applyAlignment="1">
      <alignment horizontal="right" vertical="center"/>
    </xf>
    <xf numFmtId="164" fontId="0" fillId="0" borderId="34" xfId="0" applyNumberFormat="1" applyFont="1" applyBorder="1" applyAlignment="1" applyProtection="1">
      <alignment horizontal="righ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horizontal="left" vertical="top" wrapText="1"/>
      <protection/>
    </xf>
    <xf numFmtId="0" fontId="30" fillId="0" borderId="0" xfId="0" applyFont="1" applyAlignment="1" applyProtection="1">
      <alignment horizontal="left" vertical="center" wrapText="1"/>
      <protection/>
    </xf>
    <xf numFmtId="0" fontId="30" fillId="0" borderId="0" xfId="0" applyFont="1" applyAlignment="1" applyProtection="1">
      <alignment horizontal="left" vertical="center"/>
      <protection/>
    </xf>
    <xf numFmtId="0" fontId="31" fillId="0" borderId="0" xfId="0" applyFont="1" applyAlignment="1" applyProtection="1">
      <alignment horizontal="left" vertical="center" wrapText="1"/>
      <protection/>
    </xf>
    <xf numFmtId="0" fontId="31" fillId="0" borderId="0" xfId="0" applyFont="1" applyAlignment="1" applyProtection="1">
      <alignment horizontal="left" vertical="center"/>
      <protection/>
    </xf>
    <xf numFmtId="0" fontId="32" fillId="0" borderId="0" xfId="0" applyFont="1" applyAlignment="1" applyProtection="1">
      <alignment horizontal="left" vertical="center" wrapText="1"/>
      <protection/>
    </xf>
    <xf numFmtId="0" fontId="32" fillId="0" borderId="0" xfId="0" applyFont="1" applyAlignment="1" applyProtection="1">
      <alignment horizontal="left" vertical="center"/>
      <protection/>
    </xf>
    <xf numFmtId="0" fontId="33" fillId="0" borderId="34" xfId="0" applyFont="1" applyBorder="1" applyAlignment="1" applyProtection="1">
      <alignment horizontal="left" vertical="center" wrapText="1"/>
      <protection/>
    </xf>
    <xf numFmtId="0" fontId="33" fillId="0" borderId="34" xfId="0" applyFont="1" applyBorder="1" applyAlignment="1" applyProtection="1">
      <alignment horizontal="left" vertical="center"/>
      <protection/>
    </xf>
    <xf numFmtId="164" fontId="33" fillId="34" borderId="34" xfId="0" applyNumberFormat="1" applyFont="1" applyFill="1" applyBorder="1" applyAlignment="1">
      <alignment horizontal="right" vertical="center"/>
    </xf>
    <xf numFmtId="164" fontId="33" fillId="0" borderId="34" xfId="0" applyNumberFormat="1" applyFont="1" applyBorder="1" applyAlignment="1" applyProtection="1">
      <alignment horizontal="right" vertical="center"/>
      <protection/>
    </xf>
    <xf numFmtId="164" fontId="14" fillId="0" borderId="0" xfId="0" applyNumberFormat="1" applyFont="1" applyAlignment="1" applyProtection="1">
      <alignment horizontal="right"/>
      <protection/>
    </xf>
    <xf numFmtId="164" fontId="24" fillId="0" borderId="0" xfId="0" applyNumberFormat="1" applyFont="1" applyAlignment="1" applyProtection="1">
      <alignment horizontal="right"/>
      <protection/>
    </xf>
    <xf numFmtId="0" fontId="27" fillId="0" borderId="0" xfId="0" applyFont="1" applyAlignment="1" applyProtection="1">
      <alignment horizontal="left"/>
      <protection/>
    </xf>
    <xf numFmtId="164" fontId="22" fillId="0" borderId="0" xfId="0" applyNumberFormat="1" applyFont="1" applyAlignment="1" applyProtection="1">
      <alignment horizontal="right"/>
      <protection/>
    </xf>
    <xf numFmtId="0" fontId="58" fillId="33" borderId="0" xfId="36" applyFill="1" applyAlignment="1">
      <alignment horizontal="left" vertical="top"/>
    </xf>
    <xf numFmtId="0" fontId="73" fillId="0" borderId="0" xfId="36" applyFont="1" applyAlignment="1">
      <alignment horizontal="center" vertical="center"/>
    </xf>
    <xf numFmtId="0" fontId="1" fillId="33" borderId="0" xfId="0" applyFont="1" applyFill="1" applyAlignment="1" applyProtection="1">
      <alignment horizontal="left" vertical="center"/>
      <protection/>
    </xf>
    <xf numFmtId="0" fontId="21" fillId="33" borderId="0" xfId="0" applyFont="1" applyFill="1" applyAlignment="1" applyProtection="1">
      <alignment horizontal="left" vertical="center"/>
      <protection/>
    </xf>
    <xf numFmtId="0" fontId="2" fillId="33" borderId="0" xfId="0" applyFont="1" applyFill="1" applyAlignment="1" applyProtection="1">
      <alignment horizontal="left" vertical="center"/>
      <protection/>
    </xf>
    <xf numFmtId="0" fontId="74" fillId="33" borderId="0" xfId="36" applyFont="1" applyFill="1" applyAlignment="1" applyProtection="1">
      <alignment horizontal="left" vertical="center"/>
      <protection/>
    </xf>
    <xf numFmtId="0" fontId="0" fillId="33" borderId="0" xfId="0" applyFont="1" applyFill="1" applyAlignment="1" applyProtection="1">
      <alignment horizontal="left" vertical="top"/>
      <protection/>
    </xf>
    <xf numFmtId="0" fontId="74" fillId="33" borderId="0" xfId="36" applyFont="1" applyFill="1" applyAlignment="1" applyProtection="1">
      <alignment horizontal="center" vertical="center"/>
      <protection/>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horizontal="center" vertical="center" wrapText="1"/>
    </xf>
    <xf numFmtId="0" fontId="4" fillId="0" borderId="0"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0" xfId="0" applyAlignment="1">
      <alignment horizontal="center" vertical="center"/>
    </xf>
    <xf numFmtId="0" fontId="0" fillId="0" borderId="38" xfId="0" applyFont="1" applyBorder="1" applyAlignment="1">
      <alignment vertical="center" wrapText="1"/>
    </xf>
    <xf numFmtId="0" fontId="19" fillId="0" borderId="40" xfId="0" applyFont="1" applyBorder="1" applyAlignment="1">
      <alignment horizontal="left" wrapText="1"/>
    </xf>
    <xf numFmtId="0" fontId="0" fillId="0" borderId="39" xfId="0" applyFont="1" applyBorder="1" applyAlignment="1">
      <alignment vertical="center" wrapText="1"/>
    </xf>
    <xf numFmtId="0" fontId="19"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38" xfId="0" applyFont="1" applyBorder="1" applyAlignment="1">
      <alignment vertical="center" wrapText="1"/>
    </xf>
    <xf numFmtId="0" fontId="9" fillId="0" borderId="0" xfId="0" applyFont="1" applyBorder="1" applyAlignment="1">
      <alignment horizontal="left" vertical="center" wrapText="1"/>
    </xf>
    <xf numFmtId="0" fontId="9" fillId="0" borderId="0" xfId="0"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horizontal="left" vertical="center"/>
    </xf>
    <xf numFmtId="49" fontId="9" fillId="0" borderId="0" xfId="0" applyNumberFormat="1" applyFont="1" applyBorder="1" applyAlignment="1">
      <alignment horizontal="left" vertical="center" wrapText="1"/>
    </xf>
    <xf numFmtId="49" fontId="9" fillId="0" borderId="0" xfId="0" applyNumberFormat="1" applyFont="1" applyBorder="1" applyAlignment="1">
      <alignment vertical="center" wrapText="1"/>
    </xf>
    <xf numFmtId="0" fontId="0" fillId="0" borderId="41" xfId="0" applyFont="1" applyBorder="1" applyAlignment="1">
      <alignment vertical="center" wrapText="1"/>
    </xf>
    <xf numFmtId="0" fontId="21" fillId="0" borderId="40" xfId="0" applyFont="1" applyBorder="1" applyAlignment="1">
      <alignment vertical="center" wrapText="1"/>
    </xf>
    <xf numFmtId="0" fontId="0" fillId="0" borderId="42"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4" fillId="0" borderId="0" xfId="0" applyFont="1" applyBorder="1" applyAlignment="1">
      <alignment horizontal="center" vertical="center"/>
    </xf>
    <xf numFmtId="0" fontId="0" fillId="0" borderId="39" xfId="0" applyFont="1" applyBorder="1" applyAlignment="1">
      <alignment horizontal="left" vertical="center"/>
    </xf>
    <xf numFmtId="0" fontId="19" fillId="0" borderId="0" xfId="0" applyFont="1" applyBorder="1" applyAlignment="1">
      <alignment horizontal="left" vertical="center"/>
    </xf>
    <xf numFmtId="0" fontId="16" fillId="0" borderId="0" xfId="0" applyFont="1" applyAlignment="1">
      <alignment horizontal="left" vertical="center"/>
    </xf>
    <xf numFmtId="0" fontId="19" fillId="0" borderId="40" xfId="0" applyFont="1" applyBorder="1" applyAlignment="1">
      <alignment horizontal="left" vertical="center"/>
    </xf>
    <xf numFmtId="0" fontId="19" fillId="0" borderId="40" xfId="0" applyFont="1" applyBorder="1" applyAlignment="1">
      <alignment horizontal="center" vertical="center"/>
    </xf>
    <xf numFmtId="0" fontId="16" fillId="0" borderId="40" xfId="0" applyFont="1" applyBorder="1" applyAlignment="1">
      <alignment horizontal="left" vertical="center"/>
    </xf>
    <xf numFmtId="0" fontId="12" fillId="0" borderId="0" xfId="0" applyFont="1" applyBorder="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center" vertical="center"/>
    </xf>
    <xf numFmtId="0" fontId="9" fillId="0" borderId="38" xfId="0" applyFont="1" applyBorder="1" applyAlignment="1">
      <alignment horizontal="left" vertical="center"/>
    </xf>
    <xf numFmtId="0" fontId="0" fillId="0" borderId="41" xfId="0" applyFont="1" applyBorder="1" applyAlignment="1">
      <alignment horizontal="left" vertical="center"/>
    </xf>
    <xf numFmtId="0" fontId="21" fillId="0" borderId="40" xfId="0" applyFont="1" applyBorder="1" applyAlignment="1">
      <alignment horizontal="left" vertical="center"/>
    </xf>
    <xf numFmtId="0" fontId="0" fillId="0" borderId="42" xfId="0" applyFont="1" applyBorder="1" applyAlignment="1">
      <alignment horizontal="left" vertical="center"/>
    </xf>
    <xf numFmtId="0" fontId="0" fillId="0" borderId="0" xfId="0" applyFont="1" applyBorder="1" applyAlignment="1">
      <alignment horizontal="left" vertical="center"/>
    </xf>
    <xf numFmtId="0" fontId="21" fillId="0" borderId="0" xfId="0" applyFont="1" applyBorder="1" applyAlignment="1">
      <alignment horizontal="left" vertical="center"/>
    </xf>
    <xf numFmtId="0" fontId="16" fillId="0" borderId="0" xfId="0" applyFont="1" applyBorder="1" applyAlignment="1">
      <alignment horizontal="left" vertical="center"/>
    </xf>
    <xf numFmtId="0" fontId="9" fillId="0" borderId="40" xfId="0" applyFont="1" applyBorder="1" applyAlignment="1">
      <alignment horizontal="left" vertical="center"/>
    </xf>
    <xf numFmtId="0" fontId="0" fillId="0" borderId="0" xfId="0" applyFont="1" applyBorder="1" applyAlignment="1">
      <alignment horizontal="left" vertical="center" wrapText="1"/>
    </xf>
    <xf numFmtId="0" fontId="9" fillId="0" borderId="0" xfId="0" applyFont="1" applyBorder="1" applyAlignment="1">
      <alignment horizontal="center"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16" fillId="0" borderId="38" xfId="0" applyFont="1" applyBorder="1" applyAlignment="1">
      <alignment horizontal="left" vertical="center" wrapText="1"/>
    </xf>
    <xf numFmtId="0" fontId="16" fillId="0" borderId="39" xfId="0" applyFont="1" applyBorder="1" applyAlignment="1">
      <alignment horizontal="left"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9" fillId="0" borderId="39" xfId="0" applyFont="1" applyBorder="1" applyAlignment="1">
      <alignment horizontal="left" vertical="center"/>
    </xf>
    <xf numFmtId="0" fontId="9" fillId="0" borderId="41" xfId="0" applyFont="1" applyBorder="1" applyAlignment="1">
      <alignment horizontal="left" vertical="center" wrapText="1"/>
    </xf>
    <xf numFmtId="0" fontId="9" fillId="0" borderId="40" xfId="0" applyFont="1" applyBorder="1" applyAlignment="1">
      <alignment horizontal="left" vertical="center" wrapText="1"/>
    </xf>
    <xf numFmtId="0" fontId="9" fillId="0" borderId="42" xfId="0" applyFont="1" applyBorder="1" applyAlignment="1">
      <alignment horizontal="left" vertical="center" wrapText="1"/>
    </xf>
    <xf numFmtId="0" fontId="9" fillId="0" borderId="0" xfId="0" applyFont="1" applyBorder="1" applyAlignment="1">
      <alignment horizontal="left" vertical="top"/>
    </xf>
    <xf numFmtId="0" fontId="9" fillId="0" borderId="0" xfId="0" applyFont="1" applyBorder="1" applyAlignment="1">
      <alignment horizontal="center" vertical="top"/>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16" fillId="0" borderId="0" xfId="0" applyFont="1" applyAlignment="1">
      <alignment vertical="center"/>
    </xf>
    <xf numFmtId="0" fontId="19" fillId="0" borderId="0" xfId="0" applyFont="1" applyBorder="1" applyAlignment="1">
      <alignment vertical="center"/>
    </xf>
    <xf numFmtId="0" fontId="16" fillId="0" borderId="40" xfId="0" applyFont="1" applyBorder="1" applyAlignment="1">
      <alignment vertical="center"/>
    </xf>
    <xf numFmtId="0" fontId="19" fillId="0" borderId="40" xfId="0" applyFont="1" applyBorder="1" applyAlignment="1">
      <alignment vertical="center"/>
    </xf>
    <xf numFmtId="0" fontId="19" fillId="0" borderId="40" xfId="0" applyFont="1" applyBorder="1" applyAlignment="1">
      <alignment horizontal="left"/>
    </xf>
    <xf numFmtId="0" fontId="16" fillId="0" borderId="40" xfId="0" applyFont="1" applyBorder="1" applyAlignment="1">
      <alignment/>
    </xf>
    <xf numFmtId="0" fontId="19" fillId="0" borderId="40" xfId="0" applyFont="1" applyBorder="1" applyAlignment="1">
      <alignment horizontal="left"/>
    </xf>
    <xf numFmtId="0" fontId="9" fillId="0" borderId="0" xfId="0" applyFont="1" applyBorder="1" applyAlignment="1">
      <alignment horizontal="left" vertical="center"/>
    </xf>
    <xf numFmtId="0" fontId="0" fillId="0" borderId="38" xfId="0" applyFont="1" applyBorder="1" applyAlignment="1">
      <alignment vertical="top"/>
    </xf>
    <xf numFmtId="0" fontId="9" fillId="0" borderId="0" xfId="0" applyFont="1" applyBorder="1" applyAlignment="1">
      <alignment horizontal="left" vertical="top"/>
    </xf>
    <xf numFmtId="0" fontId="0" fillId="0" borderId="39"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1" xfId="0" applyFont="1" applyBorder="1" applyAlignment="1">
      <alignment vertical="top"/>
    </xf>
    <xf numFmtId="0" fontId="0" fillId="0" borderId="40" xfId="0" applyFont="1" applyBorder="1" applyAlignment="1">
      <alignment vertical="top"/>
    </xf>
    <xf numFmtId="0" fontId="0" fillId="0" borderId="42" xfId="0" applyFont="1" applyBorder="1" applyAlignment="1">
      <alignment vertical="top"/>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D:\KROSplusData\System\Temp\radF011A.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D:\KROSplusData\System\Temp\radA3818.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D:\KROSplusData\System\Temp\radFD99B.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F011A.tmp" descr="D:\KROSplusData\System\Temp\radF011A.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A3818.tmp" descr="D:\KROSplusData\System\Temp\radA3818.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FD99B.tmp" descr="D:\KROSplusData\System\Temp\radFD99B.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V55"/>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10.66015625" defaultRowHeight="14.25" customHeight="1"/>
  <cols>
    <col min="1" max="1" width="8.33203125" style="2" customWidth="1"/>
    <col min="2" max="2" width="1.66796875" style="2" customWidth="1"/>
    <col min="3" max="3" width="4.16015625" style="2" customWidth="1"/>
    <col min="4" max="33" width="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238" t="s">
        <v>0</v>
      </c>
      <c r="B1" s="239"/>
      <c r="C1" s="239"/>
      <c r="D1" s="240" t="s">
        <v>1</v>
      </c>
      <c r="E1" s="239"/>
      <c r="F1" s="239"/>
      <c r="G1" s="239"/>
      <c r="H1" s="239"/>
      <c r="I1" s="239"/>
      <c r="J1" s="239"/>
      <c r="K1" s="241" t="s">
        <v>409</v>
      </c>
      <c r="L1" s="241"/>
      <c r="M1" s="241"/>
      <c r="N1" s="241"/>
      <c r="O1" s="241"/>
      <c r="P1" s="241"/>
      <c r="Q1" s="241"/>
      <c r="R1" s="241"/>
      <c r="S1" s="241"/>
      <c r="T1" s="239"/>
      <c r="U1" s="239"/>
      <c r="V1" s="239"/>
      <c r="W1" s="241" t="s">
        <v>410</v>
      </c>
      <c r="X1" s="241"/>
      <c r="Y1" s="241"/>
      <c r="Z1" s="241"/>
      <c r="AA1" s="241"/>
      <c r="AB1" s="241"/>
      <c r="AC1" s="241"/>
      <c r="AD1" s="241"/>
      <c r="AE1" s="241"/>
      <c r="AF1" s="241"/>
      <c r="AG1" s="241"/>
      <c r="AH1" s="241"/>
      <c r="AI1" s="236"/>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4" t="s">
        <v>2</v>
      </c>
      <c r="BT1" s="4" t="s">
        <v>3</v>
      </c>
      <c r="BU1" s="4" t="s">
        <v>3</v>
      </c>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166" t="s">
        <v>4</v>
      </c>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204"/>
      <c r="AS2" s="167"/>
      <c r="AT2" s="167"/>
      <c r="AU2" s="167"/>
      <c r="AV2" s="167"/>
      <c r="AW2" s="167"/>
      <c r="AX2" s="167"/>
      <c r="AY2" s="167"/>
      <c r="AZ2" s="167"/>
      <c r="BA2" s="167"/>
      <c r="BB2" s="167"/>
      <c r="BC2" s="167"/>
      <c r="BD2" s="167"/>
      <c r="BE2" s="167"/>
      <c r="BS2" s="6" t="s">
        <v>5</v>
      </c>
      <c r="BT2" s="6" t="s">
        <v>6</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5</v>
      </c>
      <c r="BT3" s="6" t="s">
        <v>7</v>
      </c>
    </row>
    <row r="4" spans="2:71" s="2" customFormat="1" ht="37.5" customHeight="1">
      <c r="B4" s="10"/>
      <c r="C4" s="168" t="s">
        <v>8</v>
      </c>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70"/>
      <c r="AS4" s="13" t="s">
        <v>9</v>
      </c>
      <c r="BE4" s="14" t="s">
        <v>10</v>
      </c>
      <c r="BS4" s="6" t="s">
        <v>11</v>
      </c>
    </row>
    <row r="5" spans="2:71" s="2" customFormat="1" ht="7.5" customHeight="1">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2"/>
      <c r="BE5" s="171" t="s">
        <v>12</v>
      </c>
      <c r="BS5" s="6" t="s">
        <v>5</v>
      </c>
    </row>
    <row r="6" spans="2:71" s="2" customFormat="1" ht="26.25" customHeight="1">
      <c r="B6" s="10"/>
      <c r="C6" s="11"/>
      <c r="D6" s="15" t="s">
        <v>13</v>
      </c>
      <c r="E6" s="11"/>
      <c r="F6" s="11"/>
      <c r="G6" s="11"/>
      <c r="H6" s="11"/>
      <c r="I6" s="11"/>
      <c r="J6" s="11"/>
      <c r="K6" s="174" t="s">
        <v>14</v>
      </c>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1"/>
      <c r="AQ6" s="12"/>
      <c r="BE6" s="167"/>
      <c r="BS6" s="6" t="s">
        <v>15</v>
      </c>
    </row>
    <row r="7" spans="2:71" s="2" customFormat="1" ht="7.5" customHeight="1">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
      <c r="BE7" s="167"/>
      <c r="BS7" s="6" t="s">
        <v>16</v>
      </c>
    </row>
    <row r="8" spans="2:71" s="2" customFormat="1" ht="15" customHeight="1">
      <c r="B8" s="10"/>
      <c r="C8" s="11"/>
      <c r="D8" s="16" t="s">
        <v>17</v>
      </c>
      <c r="E8" s="11"/>
      <c r="F8" s="11"/>
      <c r="G8" s="11"/>
      <c r="H8" s="11"/>
      <c r="I8" s="11"/>
      <c r="J8" s="11"/>
      <c r="K8" s="17" t="s">
        <v>18</v>
      </c>
      <c r="L8" s="11"/>
      <c r="M8" s="11"/>
      <c r="N8" s="11"/>
      <c r="O8" s="11"/>
      <c r="P8" s="11"/>
      <c r="Q8" s="11"/>
      <c r="R8" s="11"/>
      <c r="S8" s="11"/>
      <c r="T8" s="11"/>
      <c r="U8" s="11"/>
      <c r="V8" s="11"/>
      <c r="W8" s="11"/>
      <c r="X8" s="11"/>
      <c r="Y8" s="11"/>
      <c r="Z8" s="11"/>
      <c r="AA8" s="11"/>
      <c r="AB8" s="11"/>
      <c r="AC8" s="11"/>
      <c r="AD8" s="11"/>
      <c r="AE8" s="11"/>
      <c r="AF8" s="11"/>
      <c r="AG8" s="11"/>
      <c r="AH8" s="11"/>
      <c r="AI8" s="11"/>
      <c r="AJ8" s="11"/>
      <c r="AK8" s="16" t="s">
        <v>19</v>
      </c>
      <c r="AL8" s="11"/>
      <c r="AM8" s="11"/>
      <c r="AN8" s="18" t="s">
        <v>20</v>
      </c>
      <c r="AO8" s="11"/>
      <c r="AP8" s="11"/>
      <c r="AQ8" s="12"/>
      <c r="BE8" s="167"/>
      <c r="BS8" s="6" t="s">
        <v>21</v>
      </c>
    </row>
    <row r="9" spans="2:71" s="2" customFormat="1" ht="1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2"/>
      <c r="BE9" s="167"/>
      <c r="BS9" s="6" t="s">
        <v>22</v>
      </c>
    </row>
    <row r="10" spans="2:71" s="2" customFormat="1" ht="15" customHeight="1">
      <c r="B10" s="10"/>
      <c r="C10" s="11"/>
      <c r="D10" s="16" t="s">
        <v>23</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6" t="s">
        <v>24</v>
      </c>
      <c r="AL10" s="11"/>
      <c r="AM10" s="11"/>
      <c r="AN10" s="17" t="s">
        <v>25</v>
      </c>
      <c r="AO10" s="11"/>
      <c r="AP10" s="11"/>
      <c r="AQ10" s="12"/>
      <c r="BE10" s="167"/>
      <c r="BS10" s="6" t="s">
        <v>15</v>
      </c>
    </row>
    <row r="11" spans="2:71" s="2" customFormat="1" ht="19.5" customHeight="1">
      <c r="B11" s="10"/>
      <c r="C11" s="11"/>
      <c r="D11" s="11"/>
      <c r="E11" s="17" t="s">
        <v>26</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6" t="s">
        <v>27</v>
      </c>
      <c r="AL11" s="11"/>
      <c r="AM11" s="11"/>
      <c r="AN11" s="17" t="s">
        <v>28</v>
      </c>
      <c r="AO11" s="11"/>
      <c r="AP11" s="11"/>
      <c r="AQ11" s="12"/>
      <c r="BE11" s="167"/>
      <c r="BS11" s="6" t="s">
        <v>15</v>
      </c>
    </row>
    <row r="12" spans="2:71" s="2" customFormat="1" ht="7.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2"/>
      <c r="BE12" s="167"/>
      <c r="BS12" s="6" t="s">
        <v>15</v>
      </c>
    </row>
    <row r="13" spans="2:71" s="2" customFormat="1" ht="15" customHeight="1">
      <c r="B13" s="10"/>
      <c r="C13" s="11"/>
      <c r="D13" s="16" t="s">
        <v>29</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6" t="s">
        <v>24</v>
      </c>
      <c r="AL13" s="11"/>
      <c r="AM13" s="11"/>
      <c r="AN13" s="19" t="s">
        <v>30</v>
      </c>
      <c r="AO13" s="11"/>
      <c r="AP13" s="11"/>
      <c r="AQ13" s="12"/>
      <c r="BE13" s="167"/>
      <c r="BS13" s="6" t="s">
        <v>15</v>
      </c>
    </row>
    <row r="14" spans="2:71" s="2" customFormat="1" ht="15.75" customHeight="1">
      <c r="B14" s="10"/>
      <c r="C14" s="11"/>
      <c r="D14" s="11"/>
      <c r="E14" s="175" t="s">
        <v>30</v>
      </c>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 t="s">
        <v>27</v>
      </c>
      <c r="AL14" s="11"/>
      <c r="AM14" s="11"/>
      <c r="AN14" s="19" t="s">
        <v>30</v>
      </c>
      <c r="AO14" s="11"/>
      <c r="AP14" s="11"/>
      <c r="AQ14" s="12"/>
      <c r="BE14" s="167"/>
      <c r="BS14" s="6" t="s">
        <v>15</v>
      </c>
    </row>
    <row r="15" spans="2:71" s="2" customFormat="1" ht="7.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2"/>
      <c r="BE15" s="167"/>
      <c r="BS15" s="6" t="s">
        <v>3</v>
      </c>
    </row>
    <row r="16" spans="2:71" s="2" customFormat="1" ht="15" customHeight="1">
      <c r="B16" s="10"/>
      <c r="C16" s="11"/>
      <c r="D16" s="16" t="s">
        <v>31</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6" t="s">
        <v>24</v>
      </c>
      <c r="AL16" s="11"/>
      <c r="AM16" s="11"/>
      <c r="AN16" s="17" t="s">
        <v>32</v>
      </c>
      <c r="AO16" s="11"/>
      <c r="AP16" s="11"/>
      <c r="AQ16" s="12"/>
      <c r="BE16" s="167"/>
      <c r="BS16" s="6" t="s">
        <v>3</v>
      </c>
    </row>
    <row r="17" spans="2:71" s="2" customFormat="1" ht="19.5" customHeight="1">
      <c r="B17" s="10"/>
      <c r="C17" s="11"/>
      <c r="D17" s="11"/>
      <c r="E17" s="17" t="s">
        <v>33</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6" t="s">
        <v>27</v>
      </c>
      <c r="AL17" s="11"/>
      <c r="AM17" s="11"/>
      <c r="AN17" s="17" t="s">
        <v>34</v>
      </c>
      <c r="AO17" s="11"/>
      <c r="AP17" s="11"/>
      <c r="AQ17" s="12"/>
      <c r="BE17" s="167"/>
      <c r="BS17" s="6" t="s">
        <v>35</v>
      </c>
    </row>
    <row r="18" spans="2:71" s="2" customFormat="1" ht="7.5"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2"/>
      <c r="BE18" s="167"/>
      <c r="BS18" s="6" t="s">
        <v>5</v>
      </c>
    </row>
    <row r="19" spans="2:71" s="2" customFormat="1" ht="15" customHeight="1">
      <c r="B19" s="10"/>
      <c r="C19" s="11"/>
      <c r="D19" s="16" t="s">
        <v>36</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2"/>
      <c r="BE19" s="167"/>
      <c r="BS19" s="6" t="s">
        <v>15</v>
      </c>
    </row>
    <row r="20" spans="2:71" s="2" customFormat="1" ht="43.5" customHeight="1">
      <c r="B20" s="10"/>
      <c r="C20" s="11"/>
      <c r="D20" s="11"/>
      <c r="E20" s="176" t="s">
        <v>37</v>
      </c>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1"/>
      <c r="AP20" s="11"/>
      <c r="AQ20" s="12"/>
      <c r="BE20" s="167"/>
      <c r="BS20" s="6" t="s">
        <v>3</v>
      </c>
    </row>
    <row r="21" spans="2:57" s="2" customFormat="1" ht="7.5"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2"/>
      <c r="BE21" s="167"/>
    </row>
    <row r="22" spans="2:57" s="2" customFormat="1" ht="7.5" customHeight="1">
      <c r="B22" s="10"/>
      <c r="C22" s="11"/>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11"/>
      <c r="AQ22" s="12"/>
      <c r="BE22" s="167"/>
    </row>
    <row r="23" spans="2:57" s="6" customFormat="1" ht="27" customHeight="1">
      <c r="B23" s="21"/>
      <c r="C23" s="22"/>
      <c r="D23" s="23" t="s">
        <v>38</v>
      </c>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177">
        <f>ROUNDUP($AG$49,2)</f>
        <v>0</v>
      </c>
      <c r="AL23" s="178"/>
      <c r="AM23" s="178"/>
      <c r="AN23" s="178"/>
      <c r="AO23" s="178"/>
      <c r="AP23" s="22"/>
      <c r="AQ23" s="25"/>
      <c r="BE23" s="172"/>
    </row>
    <row r="24" spans="2:57" s="6" customFormat="1" ht="7.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5"/>
      <c r="BE24" s="172"/>
    </row>
    <row r="25" spans="2:57" s="6" customFormat="1" ht="15" customHeight="1">
      <c r="B25" s="26"/>
      <c r="C25" s="27"/>
      <c r="D25" s="27" t="s">
        <v>39</v>
      </c>
      <c r="E25" s="27"/>
      <c r="F25" s="27" t="s">
        <v>40</v>
      </c>
      <c r="G25" s="27"/>
      <c r="H25" s="27"/>
      <c r="I25" s="27"/>
      <c r="J25" s="27"/>
      <c r="K25" s="27"/>
      <c r="L25" s="179">
        <v>0.2</v>
      </c>
      <c r="M25" s="180"/>
      <c r="N25" s="180"/>
      <c r="O25" s="180"/>
      <c r="P25" s="27"/>
      <c r="Q25" s="27"/>
      <c r="R25" s="27"/>
      <c r="S25" s="27"/>
      <c r="T25" s="29" t="s">
        <v>41</v>
      </c>
      <c r="U25" s="27"/>
      <c r="V25" s="27"/>
      <c r="W25" s="181">
        <f>ROUNDUP($AZ$49,2)</f>
        <v>0</v>
      </c>
      <c r="X25" s="180"/>
      <c r="Y25" s="180"/>
      <c r="Z25" s="180"/>
      <c r="AA25" s="180"/>
      <c r="AB25" s="180"/>
      <c r="AC25" s="180"/>
      <c r="AD25" s="180"/>
      <c r="AE25" s="180"/>
      <c r="AF25" s="27"/>
      <c r="AG25" s="27"/>
      <c r="AH25" s="27"/>
      <c r="AI25" s="27"/>
      <c r="AJ25" s="27"/>
      <c r="AK25" s="181">
        <f>ROUNDUP($AV$49,1)</f>
        <v>0</v>
      </c>
      <c r="AL25" s="180"/>
      <c r="AM25" s="180"/>
      <c r="AN25" s="180"/>
      <c r="AO25" s="180"/>
      <c r="AP25" s="27"/>
      <c r="AQ25" s="30"/>
      <c r="BE25" s="173"/>
    </row>
    <row r="26" spans="2:57" s="6" customFormat="1" ht="15" customHeight="1">
      <c r="B26" s="26"/>
      <c r="C26" s="27"/>
      <c r="D26" s="27"/>
      <c r="E26" s="27"/>
      <c r="F26" s="27" t="s">
        <v>42</v>
      </c>
      <c r="G26" s="27"/>
      <c r="H26" s="27"/>
      <c r="I26" s="27"/>
      <c r="J26" s="27"/>
      <c r="K26" s="27"/>
      <c r="L26" s="179">
        <v>0.14</v>
      </c>
      <c r="M26" s="180"/>
      <c r="N26" s="180"/>
      <c r="O26" s="180"/>
      <c r="P26" s="27"/>
      <c r="Q26" s="27"/>
      <c r="R26" s="27"/>
      <c r="S26" s="27"/>
      <c r="T26" s="29" t="s">
        <v>41</v>
      </c>
      <c r="U26" s="27"/>
      <c r="V26" s="27"/>
      <c r="W26" s="181">
        <f>ROUNDUP($BA$49,2)</f>
        <v>0</v>
      </c>
      <c r="X26" s="180"/>
      <c r="Y26" s="180"/>
      <c r="Z26" s="180"/>
      <c r="AA26" s="180"/>
      <c r="AB26" s="180"/>
      <c r="AC26" s="180"/>
      <c r="AD26" s="180"/>
      <c r="AE26" s="180"/>
      <c r="AF26" s="27"/>
      <c r="AG26" s="27"/>
      <c r="AH26" s="27"/>
      <c r="AI26" s="27"/>
      <c r="AJ26" s="27"/>
      <c r="AK26" s="181">
        <f>ROUNDUP($AW$49,1)</f>
        <v>0</v>
      </c>
      <c r="AL26" s="180"/>
      <c r="AM26" s="180"/>
      <c r="AN26" s="180"/>
      <c r="AO26" s="180"/>
      <c r="AP26" s="27"/>
      <c r="AQ26" s="30"/>
      <c r="BE26" s="173"/>
    </row>
    <row r="27" spans="2:57" s="6" customFormat="1" ht="15" customHeight="1" hidden="1">
      <c r="B27" s="26"/>
      <c r="C27" s="27"/>
      <c r="D27" s="27"/>
      <c r="E27" s="27"/>
      <c r="F27" s="27" t="s">
        <v>43</v>
      </c>
      <c r="G27" s="27"/>
      <c r="H27" s="27"/>
      <c r="I27" s="27"/>
      <c r="J27" s="27"/>
      <c r="K27" s="27"/>
      <c r="L27" s="179">
        <v>0.2</v>
      </c>
      <c r="M27" s="180"/>
      <c r="N27" s="180"/>
      <c r="O27" s="180"/>
      <c r="P27" s="27"/>
      <c r="Q27" s="27"/>
      <c r="R27" s="27"/>
      <c r="S27" s="27"/>
      <c r="T27" s="29" t="s">
        <v>41</v>
      </c>
      <c r="U27" s="27"/>
      <c r="V27" s="27"/>
      <c r="W27" s="181">
        <f>ROUNDUP($BB$49,2)</f>
        <v>0</v>
      </c>
      <c r="X27" s="180"/>
      <c r="Y27" s="180"/>
      <c r="Z27" s="180"/>
      <c r="AA27" s="180"/>
      <c r="AB27" s="180"/>
      <c r="AC27" s="180"/>
      <c r="AD27" s="180"/>
      <c r="AE27" s="180"/>
      <c r="AF27" s="27"/>
      <c r="AG27" s="27"/>
      <c r="AH27" s="27"/>
      <c r="AI27" s="27"/>
      <c r="AJ27" s="27"/>
      <c r="AK27" s="181">
        <v>0</v>
      </c>
      <c r="AL27" s="180"/>
      <c r="AM27" s="180"/>
      <c r="AN27" s="180"/>
      <c r="AO27" s="180"/>
      <c r="AP27" s="27"/>
      <c r="AQ27" s="30"/>
      <c r="BE27" s="173"/>
    </row>
    <row r="28" spans="2:57" s="6" customFormat="1" ht="15" customHeight="1" hidden="1">
      <c r="B28" s="26"/>
      <c r="C28" s="27"/>
      <c r="D28" s="27"/>
      <c r="E28" s="27"/>
      <c r="F28" s="27" t="s">
        <v>44</v>
      </c>
      <c r="G28" s="27"/>
      <c r="H28" s="27"/>
      <c r="I28" s="27"/>
      <c r="J28" s="27"/>
      <c r="K28" s="27"/>
      <c r="L28" s="179">
        <v>0.14</v>
      </c>
      <c r="M28" s="180"/>
      <c r="N28" s="180"/>
      <c r="O28" s="180"/>
      <c r="P28" s="27"/>
      <c r="Q28" s="27"/>
      <c r="R28" s="27"/>
      <c r="S28" s="27"/>
      <c r="T28" s="29" t="s">
        <v>41</v>
      </c>
      <c r="U28" s="27"/>
      <c r="V28" s="27"/>
      <c r="W28" s="181">
        <f>ROUNDUP($BC$49,2)</f>
        <v>0</v>
      </c>
      <c r="X28" s="180"/>
      <c r="Y28" s="180"/>
      <c r="Z28" s="180"/>
      <c r="AA28" s="180"/>
      <c r="AB28" s="180"/>
      <c r="AC28" s="180"/>
      <c r="AD28" s="180"/>
      <c r="AE28" s="180"/>
      <c r="AF28" s="27"/>
      <c r="AG28" s="27"/>
      <c r="AH28" s="27"/>
      <c r="AI28" s="27"/>
      <c r="AJ28" s="27"/>
      <c r="AK28" s="181">
        <v>0</v>
      </c>
      <c r="AL28" s="180"/>
      <c r="AM28" s="180"/>
      <c r="AN28" s="180"/>
      <c r="AO28" s="180"/>
      <c r="AP28" s="27"/>
      <c r="AQ28" s="30"/>
      <c r="BE28" s="173"/>
    </row>
    <row r="29" spans="2:57" s="6" customFormat="1" ht="15" customHeight="1" hidden="1">
      <c r="B29" s="26"/>
      <c r="C29" s="27"/>
      <c r="D29" s="27"/>
      <c r="E29" s="27"/>
      <c r="F29" s="27" t="s">
        <v>45</v>
      </c>
      <c r="G29" s="27"/>
      <c r="H29" s="27"/>
      <c r="I29" s="27"/>
      <c r="J29" s="27"/>
      <c r="K29" s="27"/>
      <c r="L29" s="179">
        <v>0</v>
      </c>
      <c r="M29" s="180"/>
      <c r="N29" s="180"/>
      <c r="O29" s="180"/>
      <c r="P29" s="27"/>
      <c r="Q29" s="27"/>
      <c r="R29" s="27"/>
      <c r="S29" s="27"/>
      <c r="T29" s="29" t="s">
        <v>41</v>
      </c>
      <c r="U29" s="27"/>
      <c r="V29" s="27"/>
      <c r="W29" s="181">
        <f>ROUNDUP($BD$49,2)</f>
        <v>0</v>
      </c>
      <c r="X29" s="180"/>
      <c r="Y29" s="180"/>
      <c r="Z29" s="180"/>
      <c r="AA29" s="180"/>
      <c r="AB29" s="180"/>
      <c r="AC29" s="180"/>
      <c r="AD29" s="180"/>
      <c r="AE29" s="180"/>
      <c r="AF29" s="27"/>
      <c r="AG29" s="27"/>
      <c r="AH29" s="27"/>
      <c r="AI29" s="27"/>
      <c r="AJ29" s="27"/>
      <c r="AK29" s="181">
        <v>0</v>
      </c>
      <c r="AL29" s="180"/>
      <c r="AM29" s="180"/>
      <c r="AN29" s="180"/>
      <c r="AO29" s="180"/>
      <c r="AP29" s="27"/>
      <c r="AQ29" s="30"/>
      <c r="BE29" s="173"/>
    </row>
    <row r="30" spans="2:57" s="6" customFormat="1" ht="7.5" customHeight="1">
      <c r="B30" s="2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5"/>
      <c r="BE30" s="172"/>
    </row>
    <row r="31" spans="2:57" s="6" customFormat="1" ht="27" customHeight="1">
      <c r="B31" s="21"/>
      <c r="C31" s="31"/>
      <c r="D31" s="32" t="s">
        <v>46</v>
      </c>
      <c r="E31" s="33"/>
      <c r="F31" s="33"/>
      <c r="G31" s="33"/>
      <c r="H31" s="33"/>
      <c r="I31" s="33"/>
      <c r="J31" s="33"/>
      <c r="K31" s="33"/>
      <c r="L31" s="33"/>
      <c r="M31" s="33"/>
      <c r="N31" s="33"/>
      <c r="O31" s="33"/>
      <c r="P31" s="33"/>
      <c r="Q31" s="33"/>
      <c r="R31" s="33"/>
      <c r="S31" s="33"/>
      <c r="T31" s="34" t="s">
        <v>47</v>
      </c>
      <c r="U31" s="33"/>
      <c r="V31" s="33"/>
      <c r="W31" s="33"/>
      <c r="X31" s="182" t="s">
        <v>48</v>
      </c>
      <c r="Y31" s="183"/>
      <c r="Z31" s="183"/>
      <c r="AA31" s="183"/>
      <c r="AB31" s="183"/>
      <c r="AC31" s="33"/>
      <c r="AD31" s="33"/>
      <c r="AE31" s="33"/>
      <c r="AF31" s="33"/>
      <c r="AG31" s="33"/>
      <c r="AH31" s="33"/>
      <c r="AI31" s="33"/>
      <c r="AJ31" s="33"/>
      <c r="AK31" s="184">
        <f>ROUNDUP(SUM($AK$23:$AK$29),2)</f>
        <v>0</v>
      </c>
      <c r="AL31" s="183"/>
      <c r="AM31" s="183"/>
      <c r="AN31" s="183"/>
      <c r="AO31" s="185"/>
      <c r="AP31" s="31"/>
      <c r="AQ31" s="35"/>
      <c r="BE31" s="172"/>
    </row>
    <row r="32" spans="2:57" s="6" customFormat="1" ht="7.5" customHeight="1">
      <c r="B32" s="21"/>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5"/>
      <c r="BE32" s="172"/>
    </row>
    <row r="33" spans="2:43" s="6" customFormat="1" ht="7.5" customHeight="1">
      <c r="B33" s="36"/>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8"/>
    </row>
    <row r="37" spans="2:44" s="6" customFormat="1" ht="7.5" customHeight="1">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1"/>
    </row>
    <row r="38" spans="2:44" s="6" customFormat="1" ht="37.5" customHeight="1">
      <c r="B38" s="21"/>
      <c r="C38" s="168" t="s">
        <v>49</v>
      </c>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41"/>
    </row>
    <row r="39" spans="2:44" s="6" customFormat="1" ht="7.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41"/>
    </row>
    <row r="40" spans="2:44" s="42" customFormat="1" ht="27" customHeight="1">
      <c r="B40" s="43"/>
      <c r="C40" s="15" t="s">
        <v>13</v>
      </c>
      <c r="D40" s="15"/>
      <c r="E40" s="15"/>
      <c r="F40" s="15"/>
      <c r="G40" s="15"/>
      <c r="H40" s="15"/>
      <c r="I40" s="15"/>
      <c r="J40" s="15"/>
      <c r="K40" s="15"/>
      <c r="L40" s="174" t="str">
        <f>$K$6</f>
        <v>11-2012 - Stavební úpravy chaloupky u 7 trpaslíků</v>
      </c>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5"/>
      <c r="AQ40" s="15"/>
      <c r="AR40" s="44"/>
    </row>
    <row r="41" spans="2:44" s="6" customFormat="1" ht="7.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41"/>
    </row>
    <row r="42" spans="2:44" s="6" customFormat="1" ht="15.75" customHeight="1">
      <c r="B42" s="21"/>
      <c r="C42" s="16" t="s">
        <v>17</v>
      </c>
      <c r="D42" s="22"/>
      <c r="E42" s="22"/>
      <c r="F42" s="22"/>
      <c r="G42" s="22"/>
      <c r="H42" s="22"/>
      <c r="I42" s="22"/>
      <c r="J42" s="22"/>
      <c r="K42" s="22"/>
      <c r="L42" s="45" t="str">
        <f>IF($K$8="","",$K$8)</f>
        <v>Hluboký les</v>
      </c>
      <c r="M42" s="22"/>
      <c r="N42" s="22"/>
      <c r="O42" s="22"/>
      <c r="P42" s="22"/>
      <c r="Q42" s="22"/>
      <c r="R42" s="22"/>
      <c r="S42" s="22"/>
      <c r="T42" s="22"/>
      <c r="U42" s="22"/>
      <c r="V42" s="22"/>
      <c r="W42" s="22"/>
      <c r="X42" s="22"/>
      <c r="Y42" s="22"/>
      <c r="Z42" s="22"/>
      <c r="AA42" s="22"/>
      <c r="AB42" s="22"/>
      <c r="AC42" s="22"/>
      <c r="AD42" s="22"/>
      <c r="AE42" s="22"/>
      <c r="AF42" s="22"/>
      <c r="AG42" s="22"/>
      <c r="AH42" s="22"/>
      <c r="AI42" s="16" t="s">
        <v>19</v>
      </c>
      <c r="AJ42" s="22"/>
      <c r="AK42" s="22"/>
      <c r="AL42" s="22"/>
      <c r="AM42" s="46" t="str">
        <f>IF($AN$8="","",$AN$8)</f>
        <v>06.11.2012</v>
      </c>
      <c r="AN42" s="22"/>
      <c r="AO42" s="22"/>
      <c r="AP42" s="22"/>
      <c r="AQ42" s="22"/>
      <c r="AR42" s="41"/>
    </row>
    <row r="43" spans="2:44" s="6" customFormat="1" ht="7.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41"/>
    </row>
    <row r="44" spans="2:56" s="6" customFormat="1" ht="18.75" customHeight="1">
      <c r="B44" s="21"/>
      <c r="C44" s="16" t="s">
        <v>23</v>
      </c>
      <c r="D44" s="22"/>
      <c r="E44" s="22"/>
      <c r="F44" s="22"/>
      <c r="G44" s="22"/>
      <c r="H44" s="22"/>
      <c r="I44" s="22"/>
      <c r="J44" s="22"/>
      <c r="K44" s="22"/>
      <c r="L44" s="17" t="str">
        <f>IF($E$11="","",$E$11)</f>
        <v>Sdružení 7 trpaslíků</v>
      </c>
      <c r="M44" s="22"/>
      <c r="N44" s="22"/>
      <c r="O44" s="22"/>
      <c r="P44" s="22"/>
      <c r="Q44" s="22"/>
      <c r="R44" s="22"/>
      <c r="S44" s="22"/>
      <c r="T44" s="22"/>
      <c r="U44" s="22"/>
      <c r="V44" s="22"/>
      <c r="W44" s="22"/>
      <c r="X44" s="22"/>
      <c r="Y44" s="22"/>
      <c r="Z44" s="22"/>
      <c r="AA44" s="22"/>
      <c r="AB44" s="22"/>
      <c r="AC44" s="22"/>
      <c r="AD44" s="22"/>
      <c r="AE44" s="22"/>
      <c r="AF44" s="22"/>
      <c r="AG44" s="22"/>
      <c r="AH44" s="22"/>
      <c r="AI44" s="16" t="s">
        <v>31</v>
      </c>
      <c r="AJ44" s="22"/>
      <c r="AK44" s="22"/>
      <c r="AL44" s="22"/>
      <c r="AM44" s="187" t="str">
        <f>IF($E$17="","",$E$17)</f>
        <v>Brumla</v>
      </c>
      <c r="AN44" s="186"/>
      <c r="AO44" s="186"/>
      <c r="AP44" s="186"/>
      <c r="AQ44" s="22"/>
      <c r="AR44" s="41"/>
      <c r="AS44" s="188" t="s">
        <v>50</v>
      </c>
      <c r="AT44" s="189"/>
      <c r="AU44" s="47"/>
      <c r="AV44" s="47"/>
      <c r="AW44" s="47"/>
      <c r="AX44" s="47"/>
      <c r="AY44" s="47"/>
      <c r="AZ44" s="47"/>
      <c r="BA44" s="47"/>
      <c r="BB44" s="47"/>
      <c r="BC44" s="47"/>
      <c r="BD44" s="48"/>
    </row>
    <row r="45" spans="2:56" s="6" customFormat="1" ht="15.75" customHeight="1">
      <c r="B45" s="21"/>
      <c r="C45" s="16" t="s">
        <v>29</v>
      </c>
      <c r="D45" s="22"/>
      <c r="E45" s="22"/>
      <c r="F45" s="22"/>
      <c r="G45" s="22"/>
      <c r="H45" s="22"/>
      <c r="I45" s="22"/>
      <c r="J45" s="22"/>
      <c r="K45" s="22"/>
      <c r="L45" s="17">
        <f>IF($E$14="Vyplň údaj","",$E$14)</f>
      </c>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41"/>
      <c r="AS45" s="190"/>
      <c r="AT45" s="172"/>
      <c r="BD45" s="49"/>
    </row>
    <row r="46" spans="2:56" s="6" customFormat="1" ht="12"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41"/>
      <c r="AS46" s="191"/>
      <c r="AT46" s="186"/>
      <c r="AU46" s="22"/>
      <c r="AV46" s="22"/>
      <c r="AW46" s="22"/>
      <c r="AX46" s="22"/>
      <c r="AY46" s="22"/>
      <c r="AZ46" s="22"/>
      <c r="BA46" s="22"/>
      <c r="BB46" s="22"/>
      <c r="BC46" s="22"/>
      <c r="BD46" s="51"/>
    </row>
    <row r="47" spans="2:57" s="6" customFormat="1" ht="30" customHeight="1">
      <c r="B47" s="21"/>
      <c r="C47" s="192" t="s">
        <v>51</v>
      </c>
      <c r="D47" s="183"/>
      <c r="E47" s="183"/>
      <c r="F47" s="183"/>
      <c r="G47" s="183"/>
      <c r="H47" s="33"/>
      <c r="I47" s="193" t="s">
        <v>52</v>
      </c>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94" t="s">
        <v>53</v>
      </c>
      <c r="AH47" s="183"/>
      <c r="AI47" s="183"/>
      <c r="AJ47" s="183"/>
      <c r="AK47" s="183"/>
      <c r="AL47" s="183"/>
      <c r="AM47" s="183"/>
      <c r="AN47" s="193" t="s">
        <v>54</v>
      </c>
      <c r="AO47" s="183"/>
      <c r="AP47" s="183"/>
      <c r="AQ47" s="52" t="s">
        <v>55</v>
      </c>
      <c r="AR47" s="41"/>
      <c r="AS47" s="53" t="s">
        <v>56</v>
      </c>
      <c r="AT47" s="54" t="s">
        <v>57</v>
      </c>
      <c r="AU47" s="54" t="s">
        <v>58</v>
      </c>
      <c r="AV47" s="54" t="s">
        <v>59</v>
      </c>
      <c r="AW47" s="54" t="s">
        <v>60</v>
      </c>
      <c r="AX47" s="54" t="s">
        <v>61</v>
      </c>
      <c r="AY47" s="54" t="s">
        <v>62</v>
      </c>
      <c r="AZ47" s="54" t="s">
        <v>63</v>
      </c>
      <c r="BA47" s="54" t="s">
        <v>64</v>
      </c>
      <c r="BB47" s="54" t="s">
        <v>65</v>
      </c>
      <c r="BC47" s="54" t="s">
        <v>66</v>
      </c>
      <c r="BD47" s="55" t="s">
        <v>67</v>
      </c>
      <c r="BE47" s="56"/>
    </row>
    <row r="48" spans="2:56" s="6" customFormat="1" ht="12"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41"/>
      <c r="AS48" s="57"/>
      <c r="AT48" s="58"/>
      <c r="AU48" s="58"/>
      <c r="AV48" s="58"/>
      <c r="AW48" s="58"/>
      <c r="AX48" s="58"/>
      <c r="AY48" s="58"/>
      <c r="AZ48" s="58"/>
      <c r="BA48" s="58"/>
      <c r="BB48" s="58"/>
      <c r="BC48" s="58"/>
      <c r="BD48" s="59"/>
    </row>
    <row r="49" spans="2:76" s="42" customFormat="1" ht="33" customHeight="1">
      <c r="B49" s="43"/>
      <c r="C49" s="60" t="s">
        <v>68</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202">
        <f>ROUNDUP($AG$50+$AG$52,2)</f>
        <v>0</v>
      </c>
      <c r="AH49" s="203"/>
      <c r="AI49" s="203"/>
      <c r="AJ49" s="203"/>
      <c r="AK49" s="203"/>
      <c r="AL49" s="203"/>
      <c r="AM49" s="203"/>
      <c r="AN49" s="202">
        <f>ROUNDUP(SUM($AG$49,$AT$49),2)</f>
        <v>0</v>
      </c>
      <c r="AO49" s="203"/>
      <c r="AP49" s="203"/>
      <c r="AQ49" s="61"/>
      <c r="AR49" s="44"/>
      <c r="AS49" s="62">
        <f>ROUNDUP($AS$50+$AS$52,2)</f>
        <v>0</v>
      </c>
      <c r="AT49" s="63">
        <f>ROUNDUP(SUM($AV$49:$AY$49),1)</f>
        <v>0</v>
      </c>
      <c r="AU49" s="64">
        <f>ROUNDUP($AU$50+$AU$52,5)</f>
        <v>0</v>
      </c>
      <c r="AV49" s="63">
        <f>ROUNDUP($AZ$49*$L$25,2)</f>
        <v>0</v>
      </c>
      <c r="AW49" s="63">
        <f>ROUNDUP($BA$49*$L$26,2)</f>
        <v>0</v>
      </c>
      <c r="AX49" s="63">
        <f>ROUNDUP($BB$49*$L$25,2)</f>
        <v>0</v>
      </c>
      <c r="AY49" s="63">
        <f>ROUNDUP($BC$49*$L$26,2)</f>
        <v>0</v>
      </c>
      <c r="AZ49" s="63">
        <f>ROUNDUP($AZ$50+$AZ$52,2)</f>
        <v>0</v>
      </c>
      <c r="BA49" s="63">
        <f>ROUNDUP($BA$50+$BA$52,2)</f>
        <v>0</v>
      </c>
      <c r="BB49" s="63">
        <f>ROUNDUP($BB$50+$BB$52,2)</f>
        <v>0</v>
      </c>
      <c r="BC49" s="63">
        <f>ROUNDUP($BC$50+$BC$52,2)</f>
        <v>0</v>
      </c>
      <c r="BD49" s="65">
        <f>ROUNDUP($BD$50+$BD$52,2)</f>
        <v>0</v>
      </c>
      <c r="BS49" s="42" t="s">
        <v>69</v>
      </c>
      <c r="BT49" s="42" t="s">
        <v>70</v>
      </c>
      <c r="BU49" s="66" t="s">
        <v>71</v>
      </c>
      <c r="BV49" s="42" t="s">
        <v>72</v>
      </c>
      <c r="BW49" s="42" t="s">
        <v>73</v>
      </c>
      <c r="BX49" s="42" t="s">
        <v>74</v>
      </c>
    </row>
    <row r="50" spans="2:91" s="67" customFormat="1" ht="28.5" customHeight="1">
      <c r="B50" s="68"/>
      <c r="C50" s="69"/>
      <c r="D50" s="197" t="s">
        <v>75</v>
      </c>
      <c r="E50" s="198"/>
      <c r="F50" s="198"/>
      <c r="G50" s="198"/>
      <c r="H50" s="198"/>
      <c r="I50" s="69"/>
      <c r="J50" s="197" t="s">
        <v>76</v>
      </c>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5">
        <f>ROUNDUP($AG$51,2)</f>
        <v>0</v>
      </c>
      <c r="AH50" s="196"/>
      <c r="AI50" s="196"/>
      <c r="AJ50" s="196"/>
      <c r="AK50" s="196"/>
      <c r="AL50" s="196"/>
      <c r="AM50" s="196"/>
      <c r="AN50" s="195">
        <f>ROUNDUP(SUM($AG$50,$AT$50),2)</f>
        <v>0</v>
      </c>
      <c r="AO50" s="196"/>
      <c r="AP50" s="196"/>
      <c r="AQ50" s="70" t="s">
        <v>77</v>
      </c>
      <c r="AR50" s="71"/>
      <c r="AS50" s="72">
        <f>ROUNDUP($AS$51,2)</f>
        <v>0</v>
      </c>
      <c r="AT50" s="73">
        <f>ROUNDUP(SUM($AV$50:$AY$50),1)</f>
        <v>0</v>
      </c>
      <c r="AU50" s="74">
        <f>ROUNDUP($AU$51,5)</f>
        <v>0</v>
      </c>
      <c r="AV50" s="73">
        <f>ROUNDUP($AZ$50*$L$25,2)</f>
        <v>0</v>
      </c>
      <c r="AW50" s="73">
        <f>ROUNDUP($BA$50*$L$26,2)</f>
        <v>0</v>
      </c>
      <c r="AX50" s="73">
        <f>ROUNDUP($BB$50*$L$25,2)</f>
        <v>0</v>
      </c>
      <c r="AY50" s="73">
        <f>ROUNDUP($BC$50*$L$26,2)</f>
        <v>0</v>
      </c>
      <c r="AZ50" s="73">
        <f>ROUNDUP($AZ$51,2)</f>
        <v>0</v>
      </c>
      <c r="BA50" s="73">
        <f>ROUNDUP($BA$51,2)</f>
        <v>0</v>
      </c>
      <c r="BB50" s="73">
        <f>ROUNDUP($BB$51,2)</f>
        <v>0</v>
      </c>
      <c r="BC50" s="73">
        <f>ROUNDUP($BC$51,2)</f>
        <v>0</v>
      </c>
      <c r="BD50" s="75">
        <f>ROUNDUP($BD$51,2)</f>
        <v>0</v>
      </c>
      <c r="BS50" s="67" t="s">
        <v>69</v>
      </c>
      <c r="BT50" s="67" t="s">
        <v>16</v>
      </c>
      <c r="BU50" s="67" t="s">
        <v>71</v>
      </c>
      <c r="BV50" s="67" t="s">
        <v>72</v>
      </c>
      <c r="BW50" s="67" t="s">
        <v>78</v>
      </c>
      <c r="BX50" s="67" t="s">
        <v>73</v>
      </c>
      <c r="CL50" s="67" t="s">
        <v>79</v>
      </c>
      <c r="CM50" s="67" t="s">
        <v>16</v>
      </c>
    </row>
    <row r="51" spans="1:90" s="76" customFormat="1" ht="23.25" customHeight="1">
      <c r="A51" s="237" t="s">
        <v>411</v>
      </c>
      <c r="B51" s="77"/>
      <c r="C51" s="78"/>
      <c r="D51" s="78"/>
      <c r="E51" s="201" t="s">
        <v>80</v>
      </c>
      <c r="F51" s="200"/>
      <c r="G51" s="200"/>
      <c r="H51" s="200"/>
      <c r="I51" s="200"/>
      <c r="J51" s="78"/>
      <c r="K51" s="201" t="s">
        <v>81</v>
      </c>
      <c r="L51" s="200"/>
      <c r="M51" s="200"/>
      <c r="N51" s="200"/>
      <c r="O51" s="200"/>
      <c r="P51" s="200"/>
      <c r="Q51" s="200"/>
      <c r="R51" s="200"/>
      <c r="S51" s="200"/>
      <c r="T51" s="200"/>
      <c r="U51" s="200"/>
      <c r="V51" s="200"/>
      <c r="W51" s="200"/>
      <c r="X51" s="200"/>
      <c r="Y51" s="200"/>
      <c r="Z51" s="200"/>
      <c r="AA51" s="200"/>
      <c r="AB51" s="200"/>
      <c r="AC51" s="200"/>
      <c r="AD51" s="200"/>
      <c r="AE51" s="200"/>
      <c r="AF51" s="200"/>
      <c r="AG51" s="199">
        <f>'SO-01.1 - Soupis prací - ...'!$M$26</f>
        <v>0</v>
      </c>
      <c r="AH51" s="200"/>
      <c r="AI51" s="200"/>
      <c r="AJ51" s="200"/>
      <c r="AK51" s="200"/>
      <c r="AL51" s="200"/>
      <c r="AM51" s="200"/>
      <c r="AN51" s="199">
        <f>ROUNDUP(SUM($AG$51,$AT$51),2)</f>
        <v>0</v>
      </c>
      <c r="AO51" s="200"/>
      <c r="AP51" s="200"/>
      <c r="AQ51" s="79" t="s">
        <v>82</v>
      </c>
      <c r="AR51" s="80"/>
      <c r="AS51" s="81">
        <v>0</v>
      </c>
      <c r="AT51" s="82">
        <f>ROUNDUP(SUM($AV$51:$AY$51),1)</f>
        <v>0</v>
      </c>
      <c r="AU51" s="83">
        <f>'SO-01.1 - Soupis prací - ...'!$W$82</f>
        <v>0</v>
      </c>
      <c r="AV51" s="82">
        <f>'SO-01.1 - Soupis prací - ...'!$M$28</f>
        <v>0</v>
      </c>
      <c r="AW51" s="82">
        <f>'SO-01.1 - Soupis prací - ...'!$M$29</f>
        <v>0</v>
      </c>
      <c r="AX51" s="82">
        <f>'SO-01.1 - Soupis prací - ...'!$M$30</f>
        <v>0</v>
      </c>
      <c r="AY51" s="82">
        <f>'SO-01.1 - Soupis prací - ...'!$M$31</f>
        <v>0</v>
      </c>
      <c r="AZ51" s="82">
        <f>'SO-01.1 - Soupis prací - ...'!$H$28</f>
        <v>0</v>
      </c>
      <c r="BA51" s="82">
        <f>'SO-01.1 - Soupis prací - ...'!$H$29</f>
        <v>0</v>
      </c>
      <c r="BB51" s="82">
        <f>'SO-01.1 - Soupis prací - ...'!$H$30</f>
        <v>0</v>
      </c>
      <c r="BC51" s="82">
        <f>'SO-01.1 - Soupis prací - ...'!$H$31</f>
        <v>0</v>
      </c>
      <c r="BD51" s="84">
        <f>'SO-01.1 - Soupis prací - ...'!$H$32</f>
        <v>0</v>
      </c>
      <c r="BT51" s="76" t="s">
        <v>83</v>
      </c>
      <c r="BV51" s="76" t="s">
        <v>72</v>
      </c>
      <c r="BW51" s="76" t="s">
        <v>84</v>
      </c>
      <c r="BX51" s="76" t="s">
        <v>78</v>
      </c>
      <c r="CL51" s="76" t="s">
        <v>85</v>
      </c>
    </row>
    <row r="52" spans="2:91" s="67" customFormat="1" ht="28.5" customHeight="1">
      <c r="B52" s="68"/>
      <c r="C52" s="69"/>
      <c r="D52" s="197" t="s">
        <v>86</v>
      </c>
      <c r="E52" s="198"/>
      <c r="F52" s="198"/>
      <c r="G52" s="198"/>
      <c r="H52" s="198"/>
      <c r="I52" s="69"/>
      <c r="J52" s="197" t="s">
        <v>87</v>
      </c>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5">
        <f>ROUNDUP($AG$53,2)</f>
        <v>0</v>
      </c>
      <c r="AH52" s="196"/>
      <c r="AI52" s="196"/>
      <c r="AJ52" s="196"/>
      <c r="AK52" s="196"/>
      <c r="AL52" s="196"/>
      <c r="AM52" s="196"/>
      <c r="AN52" s="195">
        <f>ROUNDUP(SUM($AG$52,$AT$52),2)</f>
        <v>0</v>
      </c>
      <c r="AO52" s="196"/>
      <c r="AP52" s="196"/>
      <c r="AQ52" s="70" t="s">
        <v>77</v>
      </c>
      <c r="AR52" s="71"/>
      <c r="AS52" s="72">
        <f>ROUNDUP($AS$53,2)</f>
        <v>0</v>
      </c>
      <c r="AT52" s="73">
        <f>ROUNDUP(SUM($AV$52:$AY$52),1)</f>
        <v>0</v>
      </c>
      <c r="AU52" s="74">
        <f>ROUNDUP($AU$53,5)</f>
        <v>0</v>
      </c>
      <c r="AV52" s="73">
        <f>ROUNDUP($AZ$52*$L$25,2)</f>
        <v>0</v>
      </c>
      <c r="AW52" s="73">
        <f>ROUNDUP($BA$52*$L$26,2)</f>
        <v>0</v>
      </c>
      <c r="AX52" s="73">
        <f>ROUNDUP($BB$52*$L$25,2)</f>
        <v>0</v>
      </c>
      <c r="AY52" s="73">
        <f>ROUNDUP($BC$52*$L$26,2)</f>
        <v>0</v>
      </c>
      <c r="AZ52" s="73">
        <f>ROUNDUP($AZ$53,2)</f>
        <v>0</v>
      </c>
      <c r="BA52" s="73">
        <f>ROUNDUP($BA$53,2)</f>
        <v>0</v>
      </c>
      <c r="BB52" s="73">
        <f>ROUNDUP($BB$53,2)</f>
        <v>0</v>
      </c>
      <c r="BC52" s="73">
        <f>ROUNDUP($BC$53,2)</f>
        <v>0</v>
      </c>
      <c r="BD52" s="75">
        <f>ROUNDUP($BD$53,2)</f>
        <v>0</v>
      </c>
      <c r="BS52" s="67" t="s">
        <v>69</v>
      </c>
      <c r="BT52" s="67" t="s">
        <v>16</v>
      </c>
      <c r="BU52" s="67" t="s">
        <v>71</v>
      </c>
      <c r="BV52" s="67" t="s">
        <v>72</v>
      </c>
      <c r="BW52" s="67" t="s">
        <v>88</v>
      </c>
      <c r="BX52" s="67" t="s">
        <v>73</v>
      </c>
      <c r="CL52" s="67" t="s">
        <v>85</v>
      </c>
      <c r="CM52" s="67" t="s">
        <v>16</v>
      </c>
    </row>
    <row r="53" spans="1:90" s="76" customFormat="1" ht="23.25" customHeight="1">
      <c r="A53" s="237" t="s">
        <v>411</v>
      </c>
      <c r="B53" s="77"/>
      <c r="C53" s="78"/>
      <c r="D53" s="78"/>
      <c r="E53" s="201" t="s">
        <v>89</v>
      </c>
      <c r="F53" s="200"/>
      <c r="G53" s="200"/>
      <c r="H53" s="200"/>
      <c r="I53" s="200"/>
      <c r="J53" s="78"/>
      <c r="K53" s="201" t="s">
        <v>90</v>
      </c>
      <c r="L53" s="200"/>
      <c r="M53" s="200"/>
      <c r="N53" s="200"/>
      <c r="O53" s="200"/>
      <c r="P53" s="200"/>
      <c r="Q53" s="200"/>
      <c r="R53" s="200"/>
      <c r="S53" s="200"/>
      <c r="T53" s="200"/>
      <c r="U53" s="200"/>
      <c r="V53" s="200"/>
      <c r="W53" s="200"/>
      <c r="X53" s="200"/>
      <c r="Y53" s="200"/>
      <c r="Z53" s="200"/>
      <c r="AA53" s="200"/>
      <c r="AB53" s="200"/>
      <c r="AC53" s="200"/>
      <c r="AD53" s="200"/>
      <c r="AE53" s="200"/>
      <c r="AF53" s="200"/>
      <c r="AG53" s="199">
        <f>'VON.01 - Soupis prací - V...'!$M$26</f>
        <v>0</v>
      </c>
      <c r="AH53" s="200"/>
      <c r="AI53" s="200"/>
      <c r="AJ53" s="200"/>
      <c r="AK53" s="200"/>
      <c r="AL53" s="200"/>
      <c r="AM53" s="200"/>
      <c r="AN53" s="199">
        <f>ROUNDUP(SUM($AG$53,$AT$53),2)</f>
        <v>0</v>
      </c>
      <c r="AO53" s="200"/>
      <c r="AP53" s="200"/>
      <c r="AQ53" s="79" t="s">
        <v>82</v>
      </c>
      <c r="AR53" s="80"/>
      <c r="AS53" s="85">
        <v>0</v>
      </c>
      <c r="AT53" s="86">
        <f>ROUNDUP(SUM($AV$53:$AY$53),1)</f>
        <v>0</v>
      </c>
      <c r="AU53" s="87">
        <f>'VON.01 - Soupis prací - V...'!$W$82</f>
        <v>0</v>
      </c>
      <c r="AV53" s="86">
        <f>'VON.01 - Soupis prací - V...'!$M$28</f>
        <v>0</v>
      </c>
      <c r="AW53" s="86">
        <f>'VON.01 - Soupis prací - V...'!$M$29</f>
        <v>0</v>
      </c>
      <c r="AX53" s="86">
        <f>'VON.01 - Soupis prací - V...'!$M$30</f>
        <v>0</v>
      </c>
      <c r="AY53" s="86">
        <f>'VON.01 - Soupis prací - V...'!$M$31</f>
        <v>0</v>
      </c>
      <c r="AZ53" s="86">
        <f>'VON.01 - Soupis prací - V...'!$H$28</f>
        <v>0</v>
      </c>
      <c r="BA53" s="86">
        <f>'VON.01 - Soupis prací - V...'!$H$29</f>
        <v>0</v>
      </c>
      <c r="BB53" s="86">
        <f>'VON.01 - Soupis prací - V...'!$H$30</f>
        <v>0</v>
      </c>
      <c r="BC53" s="86">
        <f>'VON.01 - Soupis prací - V...'!$H$31</f>
        <v>0</v>
      </c>
      <c r="BD53" s="88">
        <f>'VON.01 - Soupis prací - V...'!$H$32</f>
        <v>0</v>
      </c>
      <c r="BT53" s="76" t="s">
        <v>83</v>
      </c>
      <c r="BV53" s="76" t="s">
        <v>72</v>
      </c>
      <c r="BW53" s="76" t="s">
        <v>91</v>
      </c>
      <c r="BX53" s="76" t="s">
        <v>88</v>
      </c>
      <c r="CL53" s="76" t="s">
        <v>85</v>
      </c>
    </row>
    <row r="54" spans="2:44" s="6" customFormat="1" ht="30.75" customHeight="1">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41"/>
    </row>
    <row r="55" spans="2:44" s="6" customFormat="1" ht="7.5" customHeight="1">
      <c r="B55" s="36"/>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41"/>
    </row>
  </sheetData>
  <sheetProtection password="CC35" sheet="1" objects="1" scenarios="1" formatColumns="0" formatRows="0" sort="0" autoFilter="0"/>
  <mergeCells count="51">
    <mergeCell ref="AR2:BE2"/>
    <mergeCell ref="AN53:AP53"/>
    <mergeCell ref="AG53:AM53"/>
    <mergeCell ref="E53:I53"/>
    <mergeCell ref="K53:AF53"/>
    <mergeCell ref="AG49:AM49"/>
    <mergeCell ref="AN49:AP49"/>
    <mergeCell ref="AN51:AP51"/>
    <mergeCell ref="AG51:AM51"/>
    <mergeCell ref="E51:I51"/>
    <mergeCell ref="K51:AF51"/>
    <mergeCell ref="AN52:AP52"/>
    <mergeCell ref="AG52:AM52"/>
    <mergeCell ref="D52:H52"/>
    <mergeCell ref="J52:AF52"/>
    <mergeCell ref="C47:G47"/>
    <mergeCell ref="I47:AF47"/>
    <mergeCell ref="AG47:AM47"/>
    <mergeCell ref="AN47:AP47"/>
    <mergeCell ref="AN50:AP50"/>
    <mergeCell ref="AG50:AM50"/>
    <mergeCell ref="D50:H50"/>
    <mergeCell ref="J50:AF50"/>
    <mergeCell ref="X31:AB31"/>
    <mergeCell ref="AK31:AO31"/>
    <mergeCell ref="C38:AQ38"/>
    <mergeCell ref="L40:AO40"/>
    <mergeCell ref="AM44:AP44"/>
    <mergeCell ref="AS44:AT46"/>
    <mergeCell ref="L28:O28"/>
    <mergeCell ref="W28:AE28"/>
    <mergeCell ref="AK28:AO28"/>
    <mergeCell ref="L29:O29"/>
    <mergeCell ref="W29:AE29"/>
    <mergeCell ref="AK29:AO29"/>
    <mergeCell ref="L26:O26"/>
    <mergeCell ref="W26:AE26"/>
    <mergeCell ref="AK26:AO26"/>
    <mergeCell ref="L27:O27"/>
    <mergeCell ref="W27:AE27"/>
    <mergeCell ref="AK27:AO27"/>
    <mergeCell ref="C2:AQ2"/>
    <mergeCell ref="C4:AQ4"/>
    <mergeCell ref="BE5:BE32"/>
    <mergeCell ref="K6:AO6"/>
    <mergeCell ref="E14:AJ14"/>
    <mergeCell ref="E20:AN20"/>
    <mergeCell ref="AK23:AO23"/>
    <mergeCell ref="L25:O25"/>
    <mergeCell ref="W25:AE25"/>
    <mergeCell ref="AK25:AO25"/>
  </mergeCells>
  <hyperlinks>
    <hyperlink ref="K1:S1" location="C2" tooltip="Rekapitulace stavby" display="1) Rekapitulace stavby"/>
    <hyperlink ref="W1:AI1" location="C49" tooltip="Rekapitulace objektů stavby a soupisů prací" display="2) Rekapitulace objektů stavby a soupisů prací"/>
    <hyperlink ref="A51" location="'SO-01.1 - Soupis prací - ...'!C2" tooltip="SO-01.1 - Soupis prací - ..." display="/"/>
    <hyperlink ref="A53" location="'VON.01 - Soupis prací - V...'!C2" tooltip="VON.01 - Soupis prací - V..." display="/"/>
  </hyperlinks>
  <printOptions/>
  <pageMargins left="0.5902777910232544" right="0.5902777910232544" top="0.5902777910232544" bottom="0.5902777910232544" header="0" footer="0"/>
  <pageSetup blackAndWhite="1" fitToHeight="100" fitToWidth="1" orientation="portrait" paperSize="9" scale="70"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261"/>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3" width="10.5" style="2" hidden="1" customWidth="1"/>
    <col min="64" max="16384" width="10.5" style="1" customWidth="1"/>
  </cols>
  <sheetData>
    <row r="1" spans="1:256" s="3" customFormat="1" ht="22.5" customHeight="1">
      <c r="A1" s="242"/>
      <c r="B1" s="239"/>
      <c r="C1" s="239"/>
      <c r="D1" s="240" t="s">
        <v>1</v>
      </c>
      <c r="E1" s="239"/>
      <c r="F1" s="241" t="s">
        <v>412</v>
      </c>
      <c r="G1" s="241"/>
      <c r="H1" s="243" t="s">
        <v>413</v>
      </c>
      <c r="I1" s="243"/>
      <c r="J1" s="243"/>
      <c r="K1" s="243"/>
      <c r="L1" s="241" t="s">
        <v>414</v>
      </c>
      <c r="M1" s="241"/>
      <c r="N1" s="239"/>
      <c r="O1" s="240" t="s">
        <v>92</v>
      </c>
      <c r="P1" s="239"/>
      <c r="Q1" s="239"/>
      <c r="R1" s="239"/>
      <c r="S1" s="241" t="s">
        <v>415</v>
      </c>
      <c r="T1" s="241"/>
      <c r="U1" s="242"/>
      <c r="V1" s="242"/>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66" t="s">
        <v>4</v>
      </c>
      <c r="D2" s="167"/>
      <c r="E2" s="167"/>
      <c r="F2" s="167"/>
      <c r="G2" s="167"/>
      <c r="H2" s="167"/>
      <c r="I2" s="167"/>
      <c r="J2" s="167"/>
      <c r="K2" s="167"/>
      <c r="L2" s="167"/>
      <c r="M2" s="167"/>
      <c r="N2" s="167"/>
      <c r="O2" s="167"/>
      <c r="P2" s="167"/>
      <c r="Q2" s="167"/>
      <c r="R2" s="167"/>
      <c r="S2" s="204"/>
      <c r="T2" s="167"/>
      <c r="U2" s="167"/>
      <c r="V2" s="167"/>
      <c r="W2" s="167"/>
      <c r="X2" s="167"/>
      <c r="Y2" s="167"/>
      <c r="Z2" s="167"/>
      <c r="AA2" s="167"/>
      <c r="AB2" s="167"/>
      <c r="AC2" s="167"/>
      <c r="AT2" s="2" t="s">
        <v>84</v>
      </c>
    </row>
    <row r="3" spans="2:46" s="2" customFormat="1" ht="7.5" customHeight="1">
      <c r="B3" s="7"/>
      <c r="C3" s="8"/>
      <c r="D3" s="8"/>
      <c r="E3" s="8"/>
      <c r="F3" s="8"/>
      <c r="G3" s="8"/>
      <c r="H3" s="8"/>
      <c r="I3" s="8"/>
      <c r="J3" s="8"/>
      <c r="K3" s="8"/>
      <c r="L3" s="8"/>
      <c r="M3" s="8"/>
      <c r="N3" s="8"/>
      <c r="O3" s="8"/>
      <c r="P3" s="8"/>
      <c r="Q3" s="8"/>
      <c r="R3" s="9"/>
      <c r="AT3" s="2" t="s">
        <v>16</v>
      </c>
    </row>
    <row r="4" spans="2:46" s="2" customFormat="1" ht="37.5" customHeight="1">
      <c r="B4" s="10"/>
      <c r="C4" s="168" t="s">
        <v>93</v>
      </c>
      <c r="D4" s="169"/>
      <c r="E4" s="169"/>
      <c r="F4" s="169"/>
      <c r="G4" s="169"/>
      <c r="H4" s="169"/>
      <c r="I4" s="169"/>
      <c r="J4" s="169"/>
      <c r="K4" s="169"/>
      <c r="L4" s="169"/>
      <c r="M4" s="169"/>
      <c r="N4" s="169"/>
      <c r="O4" s="169"/>
      <c r="P4" s="169"/>
      <c r="Q4" s="169"/>
      <c r="R4" s="170"/>
      <c r="T4" s="13" t="s">
        <v>9</v>
      </c>
      <c r="AT4" s="2" t="s">
        <v>3</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13</v>
      </c>
      <c r="E6" s="11"/>
      <c r="F6" s="205" t="str">
        <f>'Rekapitulace stavby'!$K$6</f>
        <v>11-2012 - Stavební úpravy chaloupky u 7 trpaslíků</v>
      </c>
      <c r="G6" s="169"/>
      <c r="H6" s="169"/>
      <c r="I6" s="169"/>
      <c r="J6" s="169"/>
      <c r="K6" s="169"/>
      <c r="L6" s="169"/>
      <c r="M6" s="169"/>
      <c r="N6" s="169"/>
      <c r="O6" s="169"/>
      <c r="P6" s="169"/>
      <c r="Q6" s="169"/>
      <c r="R6" s="12"/>
    </row>
    <row r="7" spans="2:18" s="2" customFormat="1" ht="15.75" customHeight="1">
      <c r="B7" s="10"/>
      <c r="C7" s="11"/>
      <c r="D7" s="16" t="s">
        <v>94</v>
      </c>
      <c r="E7" s="11"/>
      <c r="F7" s="205" t="s">
        <v>95</v>
      </c>
      <c r="G7" s="169"/>
      <c r="H7" s="169"/>
      <c r="I7" s="169"/>
      <c r="J7" s="169"/>
      <c r="K7" s="169"/>
      <c r="L7" s="169"/>
      <c r="M7" s="169"/>
      <c r="N7" s="169"/>
      <c r="O7" s="169"/>
      <c r="P7" s="169"/>
      <c r="Q7" s="169"/>
      <c r="R7" s="12"/>
    </row>
    <row r="8" spans="2:18" s="6" customFormat="1" ht="18.75" customHeight="1">
      <c r="B8" s="21"/>
      <c r="C8" s="22"/>
      <c r="D8" s="15" t="s">
        <v>96</v>
      </c>
      <c r="E8" s="22"/>
      <c r="F8" s="174" t="s">
        <v>97</v>
      </c>
      <c r="G8" s="186"/>
      <c r="H8" s="186"/>
      <c r="I8" s="186"/>
      <c r="J8" s="186"/>
      <c r="K8" s="186"/>
      <c r="L8" s="186"/>
      <c r="M8" s="186"/>
      <c r="N8" s="186"/>
      <c r="O8" s="186"/>
      <c r="P8" s="186"/>
      <c r="Q8" s="186"/>
      <c r="R8" s="25"/>
    </row>
    <row r="9" spans="2:18" s="6" customFormat="1" ht="14.25" customHeight="1">
      <c r="B9" s="21"/>
      <c r="C9" s="22"/>
      <c r="D9" s="22"/>
      <c r="E9" s="22"/>
      <c r="F9" s="22"/>
      <c r="G9" s="22"/>
      <c r="H9" s="22"/>
      <c r="I9" s="22"/>
      <c r="J9" s="22"/>
      <c r="K9" s="22"/>
      <c r="L9" s="22"/>
      <c r="M9" s="22"/>
      <c r="N9" s="22"/>
      <c r="O9" s="22"/>
      <c r="P9" s="22"/>
      <c r="Q9" s="22"/>
      <c r="R9" s="25"/>
    </row>
    <row r="10" spans="2:18" s="6" customFormat="1" ht="15" customHeight="1">
      <c r="B10" s="21"/>
      <c r="C10" s="22"/>
      <c r="D10" s="16" t="s">
        <v>98</v>
      </c>
      <c r="E10" s="22"/>
      <c r="F10" s="17" t="s">
        <v>79</v>
      </c>
      <c r="G10" s="22"/>
      <c r="H10" s="22"/>
      <c r="I10" s="22"/>
      <c r="J10" s="22"/>
      <c r="K10" s="22"/>
      <c r="L10" s="22"/>
      <c r="M10" s="22"/>
      <c r="N10" s="22"/>
      <c r="O10" s="22"/>
      <c r="P10" s="22"/>
      <c r="Q10" s="22"/>
      <c r="R10" s="25"/>
    </row>
    <row r="11" spans="2:18" s="6" customFormat="1" ht="15" customHeight="1">
      <c r="B11" s="21"/>
      <c r="C11" s="22"/>
      <c r="D11" s="16" t="s">
        <v>17</v>
      </c>
      <c r="E11" s="22"/>
      <c r="F11" s="17" t="s">
        <v>18</v>
      </c>
      <c r="G11" s="22"/>
      <c r="H11" s="22"/>
      <c r="I11" s="22"/>
      <c r="J11" s="22"/>
      <c r="K11" s="22"/>
      <c r="L11" s="22"/>
      <c r="M11" s="16" t="s">
        <v>19</v>
      </c>
      <c r="N11" s="22"/>
      <c r="O11" s="206" t="str">
        <f>'Rekapitulace stavby'!$AN$8</f>
        <v>06.11.2012</v>
      </c>
      <c r="P11" s="186"/>
      <c r="Q11" s="22"/>
      <c r="R11" s="25"/>
    </row>
    <row r="12" spans="2:18" s="6" customFormat="1" ht="7.5" customHeight="1">
      <c r="B12" s="21"/>
      <c r="C12" s="22"/>
      <c r="D12" s="22"/>
      <c r="E12" s="22"/>
      <c r="F12" s="22"/>
      <c r="G12" s="22"/>
      <c r="H12" s="22"/>
      <c r="I12" s="22"/>
      <c r="J12" s="22"/>
      <c r="K12" s="22"/>
      <c r="L12" s="22"/>
      <c r="M12" s="22"/>
      <c r="N12" s="22"/>
      <c r="O12" s="22"/>
      <c r="P12" s="22"/>
      <c r="Q12" s="22"/>
      <c r="R12" s="25"/>
    </row>
    <row r="13" spans="2:18" s="6" customFormat="1" ht="15" customHeight="1">
      <c r="B13" s="21"/>
      <c r="C13" s="22"/>
      <c r="D13" s="16" t="s">
        <v>23</v>
      </c>
      <c r="E13" s="22"/>
      <c r="F13" s="22"/>
      <c r="G13" s="22"/>
      <c r="H13" s="22"/>
      <c r="I13" s="22"/>
      <c r="J13" s="22"/>
      <c r="K13" s="22"/>
      <c r="L13" s="22"/>
      <c r="M13" s="16" t="s">
        <v>24</v>
      </c>
      <c r="N13" s="22"/>
      <c r="O13" s="187" t="s">
        <v>25</v>
      </c>
      <c r="P13" s="186"/>
      <c r="Q13" s="22"/>
      <c r="R13" s="25"/>
    </row>
    <row r="14" spans="2:18" s="6" customFormat="1" ht="18.75" customHeight="1">
      <c r="B14" s="21"/>
      <c r="C14" s="22"/>
      <c r="D14" s="22"/>
      <c r="E14" s="17" t="s">
        <v>26</v>
      </c>
      <c r="F14" s="22"/>
      <c r="G14" s="22"/>
      <c r="H14" s="22"/>
      <c r="I14" s="22"/>
      <c r="J14" s="22"/>
      <c r="K14" s="22"/>
      <c r="L14" s="22"/>
      <c r="M14" s="16" t="s">
        <v>27</v>
      </c>
      <c r="N14" s="22"/>
      <c r="O14" s="187" t="s">
        <v>28</v>
      </c>
      <c r="P14" s="186"/>
      <c r="Q14" s="22"/>
      <c r="R14" s="25"/>
    </row>
    <row r="15" spans="2:18" s="6" customFormat="1" ht="7.5" customHeight="1">
      <c r="B15" s="21"/>
      <c r="C15" s="22"/>
      <c r="D15" s="22"/>
      <c r="E15" s="22"/>
      <c r="F15" s="22"/>
      <c r="G15" s="22"/>
      <c r="H15" s="22"/>
      <c r="I15" s="22"/>
      <c r="J15" s="22"/>
      <c r="K15" s="22"/>
      <c r="L15" s="22"/>
      <c r="M15" s="22"/>
      <c r="N15" s="22"/>
      <c r="O15" s="22"/>
      <c r="P15" s="22"/>
      <c r="Q15" s="22"/>
      <c r="R15" s="25"/>
    </row>
    <row r="16" spans="2:18" s="6" customFormat="1" ht="15" customHeight="1">
      <c r="B16" s="21"/>
      <c r="C16" s="22"/>
      <c r="D16" s="16" t="s">
        <v>29</v>
      </c>
      <c r="E16" s="22"/>
      <c r="F16" s="22"/>
      <c r="G16" s="22"/>
      <c r="H16" s="22"/>
      <c r="I16" s="22"/>
      <c r="J16" s="22"/>
      <c r="K16" s="22"/>
      <c r="L16" s="22"/>
      <c r="M16" s="16" t="s">
        <v>24</v>
      </c>
      <c r="N16" s="22"/>
      <c r="O16" s="187" t="str">
        <f>IF('Rekapitulace stavby'!$AN$13="","",'Rekapitulace stavby'!$AN$13)</f>
        <v>Vyplň údaj</v>
      </c>
      <c r="P16" s="186"/>
      <c r="Q16" s="22"/>
      <c r="R16" s="25"/>
    </row>
    <row r="17" spans="2:18" s="6" customFormat="1" ht="18.75" customHeight="1">
      <c r="B17" s="21"/>
      <c r="C17" s="22"/>
      <c r="D17" s="22"/>
      <c r="E17" s="17" t="str">
        <f>IF('Rekapitulace stavby'!$E$14="","",'Rekapitulace stavby'!$E$14)</f>
        <v>Vyplň údaj</v>
      </c>
      <c r="F17" s="22"/>
      <c r="G17" s="22"/>
      <c r="H17" s="22"/>
      <c r="I17" s="22"/>
      <c r="J17" s="22"/>
      <c r="K17" s="22"/>
      <c r="L17" s="22"/>
      <c r="M17" s="16" t="s">
        <v>27</v>
      </c>
      <c r="N17" s="22"/>
      <c r="O17" s="187" t="str">
        <f>IF('Rekapitulace stavby'!$AN$14="","",'Rekapitulace stavby'!$AN$14)</f>
        <v>Vyplň údaj</v>
      </c>
      <c r="P17" s="186"/>
      <c r="Q17" s="22"/>
      <c r="R17" s="25"/>
    </row>
    <row r="18" spans="2:18" s="6" customFormat="1" ht="7.5" customHeight="1">
      <c r="B18" s="21"/>
      <c r="C18" s="22"/>
      <c r="D18" s="22"/>
      <c r="E18" s="22"/>
      <c r="F18" s="22"/>
      <c r="G18" s="22"/>
      <c r="H18" s="22"/>
      <c r="I18" s="22"/>
      <c r="J18" s="22"/>
      <c r="K18" s="22"/>
      <c r="L18" s="22"/>
      <c r="M18" s="22"/>
      <c r="N18" s="22"/>
      <c r="O18" s="22"/>
      <c r="P18" s="22"/>
      <c r="Q18" s="22"/>
      <c r="R18" s="25"/>
    </row>
    <row r="19" spans="2:18" s="6" customFormat="1" ht="15" customHeight="1">
      <c r="B19" s="21"/>
      <c r="C19" s="22"/>
      <c r="D19" s="16" t="s">
        <v>31</v>
      </c>
      <c r="E19" s="22"/>
      <c r="F19" s="22"/>
      <c r="G19" s="22"/>
      <c r="H19" s="22"/>
      <c r="I19" s="22"/>
      <c r="J19" s="22"/>
      <c r="K19" s="22"/>
      <c r="L19" s="22"/>
      <c r="M19" s="16" t="s">
        <v>24</v>
      </c>
      <c r="N19" s="22"/>
      <c r="O19" s="187" t="s">
        <v>32</v>
      </c>
      <c r="P19" s="186"/>
      <c r="Q19" s="22"/>
      <c r="R19" s="25"/>
    </row>
    <row r="20" spans="2:18" s="6" customFormat="1" ht="18.75" customHeight="1">
      <c r="B20" s="21"/>
      <c r="C20" s="22"/>
      <c r="D20" s="22"/>
      <c r="E20" s="17" t="s">
        <v>33</v>
      </c>
      <c r="F20" s="22"/>
      <c r="G20" s="22"/>
      <c r="H20" s="22"/>
      <c r="I20" s="22"/>
      <c r="J20" s="22"/>
      <c r="K20" s="22"/>
      <c r="L20" s="22"/>
      <c r="M20" s="16" t="s">
        <v>27</v>
      </c>
      <c r="N20" s="22"/>
      <c r="O20" s="187" t="s">
        <v>34</v>
      </c>
      <c r="P20" s="186"/>
      <c r="Q20" s="22"/>
      <c r="R20" s="25"/>
    </row>
    <row r="21" spans="2:18" s="6" customFormat="1" ht="7.5" customHeight="1">
      <c r="B21" s="21"/>
      <c r="C21" s="22"/>
      <c r="D21" s="22"/>
      <c r="E21" s="22"/>
      <c r="F21" s="22"/>
      <c r="G21" s="22"/>
      <c r="H21" s="22"/>
      <c r="I21" s="22"/>
      <c r="J21" s="22"/>
      <c r="K21" s="22"/>
      <c r="L21" s="22"/>
      <c r="M21" s="22"/>
      <c r="N21" s="22"/>
      <c r="O21" s="22"/>
      <c r="P21" s="22"/>
      <c r="Q21" s="22"/>
      <c r="R21" s="25"/>
    </row>
    <row r="22" spans="2:18" s="6" customFormat="1" ht="15" customHeight="1">
      <c r="B22" s="21"/>
      <c r="C22" s="22"/>
      <c r="D22" s="16" t="s">
        <v>36</v>
      </c>
      <c r="E22" s="22"/>
      <c r="F22" s="22"/>
      <c r="G22" s="22"/>
      <c r="H22" s="22"/>
      <c r="I22" s="22"/>
      <c r="J22" s="22"/>
      <c r="K22" s="22"/>
      <c r="L22" s="22"/>
      <c r="M22" s="22"/>
      <c r="N22" s="22"/>
      <c r="O22" s="22"/>
      <c r="P22" s="22"/>
      <c r="Q22" s="22"/>
      <c r="R22" s="25"/>
    </row>
    <row r="23" spans="2:18" s="89" customFormat="1" ht="178.5" customHeight="1">
      <c r="B23" s="90"/>
      <c r="C23" s="91"/>
      <c r="D23" s="91"/>
      <c r="E23" s="176" t="s">
        <v>37</v>
      </c>
      <c r="F23" s="207"/>
      <c r="G23" s="207"/>
      <c r="H23" s="207"/>
      <c r="I23" s="207"/>
      <c r="J23" s="207"/>
      <c r="K23" s="207"/>
      <c r="L23" s="207"/>
      <c r="M23" s="207"/>
      <c r="N23" s="207"/>
      <c r="O23" s="207"/>
      <c r="P23" s="207"/>
      <c r="Q23" s="91"/>
      <c r="R23" s="92"/>
    </row>
    <row r="24" spans="2:18" s="6" customFormat="1" ht="7.5" customHeight="1">
      <c r="B24" s="21"/>
      <c r="C24" s="22"/>
      <c r="D24" s="22"/>
      <c r="E24" s="22"/>
      <c r="F24" s="22"/>
      <c r="G24" s="22"/>
      <c r="H24" s="22"/>
      <c r="I24" s="22"/>
      <c r="J24" s="22"/>
      <c r="K24" s="22"/>
      <c r="L24" s="22"/>
      <c r="M24" s="22"/>
      <c r="N24" s="22"/>
      <c r="O24" s="22"/>
      <c r="P24" s="22"/>
      <c r="Q24" s="22"/>
      <c r="R24" s="25"/>
    </row>
    <row r="25" spans="2:18" s="6" customFormat="1" ht="7.5" customHeight="1">
      <c r="B25" s="21"/>
      <c r="C25" s="22"/>
      <c r="D25" s="58"/>
      <c r="E25" s="58"/>
      <c r="F25" s="58"/>
      <c r="G25" s="58"/>
      <c r="H25" s="58"/>
      <c r="I25" s="58"/>
      <c r="J25" s="58"/>
      <c r="K25" s="58"/>
      <c r="L25" s="58"/>
      <c r="M25" s="58"/>
      <c r="N25" s="58"/>
      <c r="O25" s="58"/>
      <c r="P25" s="58"/>
      <c r="Q25" s="22"/>
      <c r="R25" s="25"/>
    </row>
    <row r="26" spans="2:18" s="6" customFormat="1" ht="26.25" customHeight="1">
      <c r="B26" s="21"/>
      <c r="C26" s="22"/>
      <c r="D26" s="93" t="s">
        <v>38</v>
      </c>
      <c r="E26" s="22"/>
      <c r="F26" s="22"/>
      <c r="G26" s="22"/>
      <c r="H26" s="22"/>
      <c r="I26" s="22"/>
      <c r="J26" s="22"/>
      <c r="K26" s="22"/>
      <c r="L26" s="22"/>
      <c r="M26" s="202">
        <f>ROUNDUP($N$82,2)</f>
        <v>0</v>
      </c>
      <c r="N26" s="186"/>
      <c r="O26" s="186"/>
      <c r="P26" s="186"/>
      <c r="Q26" s="22"/>
      <c r="R26" s="25"/>
    </row>
    <row r="27" spans="2:18" s="6" customFormat="1" ht="7.5" customHeight="1">
      <c r="B27" s="21"/>
      <c r="C27" s="22"/>
      <c r="D27" s="58"/>
      <c r="E27" s="58"/>
      <c r="F27" s="58"/>
      <c r="G27" s="58"/>
      <c r="H27" s="58"/>
      <c r="I27" s="58"/>
      <c r="J27" s="58"/>
      <c r="K27" s="58"/>
      <c r="L27" s="58"/>
      <c r="M27" s="58"/>
      <c r="N27" s="58"/>
      <c r="O27" s="58"/>
      <c r="P27" s="58"/>
      <c r="Q27" s="22"/>
      <c r="R27" s="25"/>
    </row>
    <row r="28" spans="2:18" s="6" customFormat="1" ht="15" customHeight="1">
      <c r="B28" s="21"/>
      <c r="C28" s="22"/>
      <c r="D28" s="27" t="s">
        <v>39</v>
      </c>
      <c r="E28" s="27" t="s">
        <v>40</v>
      </c>
      <c r="F28" s="28">
        <v>0.2</v>
      </c>
      <c r="G28" s="94" t="s">
        <v>41</v>
      </c>
      <c r="H28" s="208">
        <f>SUM($BE$82:$BE$260)</f>
        <v>0</v>
      </c>
      <c r="I28" s="186"/>
      <c r="J28" s="186"/>
      <c r="K28" s="22"/>
      <c r="L28" s="22"/>
      <c r="M28" s="208">
        <f>SUM($BE$82:$BE$260)*$F$28</f>
        <v>0</v>
      </c>
      <c r="N28" s="186"/>
      <c r="O28" s="186"/>
      <c r="P28" s="186"/>
      <c r="Q28" s="22"/>
      <c r="R28" s="25"/>
    </row>
    <row r="29" spans="2:18" s="6" customFormat="1" ht="15" customHeight="1">
      <c r="B29" s="21"/>
      <c r="C29" s="22"/>
      <c r="D29" s="22"/>
      <c r="E29" s="27" t="s">
        <v>42</v>
      </c>
      <c r="F29" s="28">
        <v>0.14</v>
      </c>
      <c r="G29" s="94" t="s">
        <v>41</v>
      </c>
      <c r="H29" s="208">
        <f>SUM($BF$82:$BF$260)</f>
        <v>0</v>
      </c>
      <c r="I29" s="186"/>
      <c r="J29" s="186"/>
      <c r="K29" s="22"/>
      <c r="L29" s="22"/>
      <c r="M29" s="208">
        <f>SUM($BF$82:$BF$260)*$F$29</f>
        <v>0</v>
      </c>
      <c r="N29" s="186"/>
      <c r="O29" s="186"/>
      <c r="P29" s="186"/>
      <c r="Q29" s="22"/>
      <c r="R29" s="25"/>
    </row>
    <row r="30" spans="2:18" s="6" customFormat="1" ht="15" customHeight="1" hidden="1">
      <c r="B30" s="21"/>
      <c r="C30" s="22"/>
      <c r="D30" s="22"/>
      <c r="E30" s="27" t="s">
        <v>43</v>
      </c>
      <c r="F30" s="28">
        <v>0.2</v>
      </c>
      <c r="G30" s="94" t="s">
        <v>41</v>
      </c>
      <c r="H30" s="208">
        <f>SUM($BG$82:$BG$260)</f>
        <v>0</v>
      </c>
      <c r="I30" s="186"/>
      <c r="J30" s="186"/>
      <c r="K30" s="22"/>
      <c r="L30" s="22"/>
      <c r="M30" s="208">
        <v>0</v>
      </c>
      <c r="N30" s="186"/>
      <c r="O30" s="186"/>
      <c r="P30" s="186"/>
      <c r="Q30" s="22"/>
      <c r="R30" s="25"/>
    </row>
    <row r="31" spans="2:18" s="6" customFormat="1" ht="15" customHeight="1" hidden="1">
      <c r="B31" s="21"/>
      <c r="C31" s="22"/>
      <c r="D31" s="22"/>
      <c r="E31" s="27" t="s">
        <v>44</v>
      </c>
      <c r="F31" s="28">
        <v>0.14</v>
      </c>
      <c r="G31" s="94" t="s">
        <v>41</v>
      </c>
      <c r="H31" s="208">
        <f>SUM($BH$82:$BH$260)</f>
        <v>0</v>
      </c>
      <c r="I31" s="186"/>
      <c r="J31" s="186"/>
      <c r="K31" s="22"/>
      <c r="L31" s="22"/>
      <c r="M31" s="208">
        <v>0</v>
      </c>
      <c r="N31" s="186"/>
      <c r="O31" s="186"/>
      <c r="P31" s="186"/>
      <c r="Q31" s="22"/>
      <c r="R31" s="25"/>
    </row>
    <row r="32" spans="2:18" s="6" customFormat="1" ht="15" customHeight="1" hidden="1">
      <c r="B32" s="21"/>
      <c r="C32" s="22"/>
      <c r="D32" s="22"/>
      <c r="E32" s="27" t="s">
        <v>45</v>
      </c>
      <c r="F32" s="28">
        <v>0</v>
      </c>
      <c r="G32" s="94" t="s">
        <v>41</v>
      </c>
      <c r="H32" s="208">
        <f>SUM($BI$82:$BI$260)</f>
        <v>0</v>
      </c>
      <c r="I32" s="186"/>
      <c r="J32" s="186"/>
      <c r="K32" s="22"/>
      <c r="L32" s="22"/>
      <c r="M32" s="208">
        <v>0</v>
      </c>
      <c r="N32" s="186"/>
      <c r="O32" s="186"/>
      <c r="P32" s="186"/>
      <c r="Q32" s="22"/>
      <c r="R32" s="25"/>
    </row>
    <row r="33" spans="2:18" s="6" customFormat="1" ht="7.5" customHeight="1">
      <c r="B33" s="21"/>
      <c r="C33" s="22"/>
      <c r="D33" s="22"/>
      <c r="E33" s="22"/>
      <c r="F33" s="22"/>
      <c r="G33" s="22"/>
      <c r="H33" s="22"/>
      <c r="I33" s="22"/>
      <c r="J33" s="22"/>
      <c r="K33" s="22"/>
      <c r="L33" s="22"/>
      <c r="M33" s="22"/>
      <c r="N33" s="22"/>
      <c r="O33" s="22"/>
      <c r="P33" s="22"/>
      <c r="Q33" s="22"/>
      <c r="R33" s="25"/>
    </row>
    <row r="34" spans="2:18" s="6" customFormat="1" ht="26.25" customHeight="1">
      <c r="B34" s="21"/>
      <c r="C34" s="31"/>
      <c r="D34" s="32" t="s">
        <v>46</v>
      </c>
      <c r="E34" s="33"/>
      <c r="F34" s="33"/>
      <c r="G34" s="95" t="s">
        <v>47</v>
      </c>
      <c r="H34" s="34" t="s">
        <v>48</v>
      </c>
      <c r="I34" s="33"/>
      <c r="J34" s="33"/>
      <c r="K34" s="33"/>
      <c r="L34" s="184">
        <f>ROUNDUP(SUM($M$26:$M$32),2)</f>
        <v>0</v>
      </c>
      <c r="M34" s="183"/>
      <c r="N34" s="183"/>
      <c r="O34" s="183"/>
      <c r="P34" s="185"/>
      <c r="Q34" s="31"/>
      <c r="R34" s="35"/>
    </row>
    <row r="35" spans="2:18" s="6" customFormat="1" ht="15" customHeight="1">
      <c r="B35" s="36"/>
      <c r="C35" s="37"/>
      <c r="D35" s="37"/>
      <c r="E35" s="37"/>
      <c r="F35" s="37"/>
      <c r="G35" s="37"/>
      <c r="H35" s="37"/>
      <c r="I35" s="37"/>
      <c r="J35" s="37"/>
      <c r="K35" s="37"/>
      <c r="L35" s="37"/>
      <c r="M35" s="37"/>
      <c r="N35" s="37"/>
      <c r="O35" s="37"/>
      <c r="P35" s="37"/>
      <c r="Q35" s="37"/>
      <c r="R35" s="38"/>
    </row>
    <row r="39" spans="2:18" s="6" customFormat="1" ht="7.5" customHeight="1">
      <c r="B39" s="96"/>
      <c r="C39" s="97"/>
      <c r="D39" s="97"/>
      <c r="E39" s="97"/>
      <c r="F39" s="97"/>
      <c r="G39" s="97"/>
      <c r="H39" s="97"/>
      <c r="I39" s="97"/>
      <c r="J39" s="97"/>
      <c r="K39" s="97"/>
      <c r="L39" s="97"/>
      <c r="M39" s="97"/>
      <c r="N39" s="97"/>
      <c r="O39" s="97"/>
      <c r="P39" s="97"/>
      <c r="Q39" s="97"/>
      <c r="R39" s="98"/>
    </row>
    <row r="40" spans="2:21" s="6" customFormat="1" ht="37.5" customHeight="1">
      <c r="B40" s="21"/>
      <c r="C40" s="168" t="s">
        <v>99</v>
      </c>
      <c r="D40" s="186"/>
      <c r="E40" s="186"/>
      <c r="F40" s="186"/>
      <c r="G40" s="186"/>
      <c r="H40" s="186"/>
      <c r="I40" s="186"/>
      <c r="J40" s="186"/>
      <c r="K40" s="186"/>
      <c r="L40" s="186"/>
      <c r="M40" s="186"/>
      <c r="N40" s="186"/>
      <c r="O40" s="186"/>
      <c r="P40" s="186"/>
      <c r="Q40" s="186"/>
      <c r="R40" s="209"/>
      <c r="T40" s="22"/>
      <c r="U40" s="22"/>
    </row>
    <row r="41" spans="2:21" s="6" customFormat="1" ht="7.5" customHeight="1">
      <c r="B41" s="21"/>
      <c r="C41" s="22"/>
      <c r="D41" s="22"/>
      <c r="E41" s="22"/>
      <c r="F41" s="22"/>
      <c r="G41" s="22"/>
      <c r="H41" s="22"/>
      <c r="I41" s="22"/>
      <c r="J41" s="22"/>
      <c r="K41" s="22"/>
      <c r="L41" s="22"/>
      <c r="M41" s="22"/>
      <c r="N41" s="22"/>
      <c r="O41" s="22"/>
      <c r="P41" s="22"/>
      <c r="Q41" s="22"/>
      <c r="R41" s="25"/>
      <c r="T41" s="22"/>
      <c r="U41" s="22"/>
    </row>
    <row r="42" spans="2:21" s="6" customFormat="1" ht="15" customHeight="1">
      <c r="B42" s="21"/>
      <c r="C42" s="16" t="s">
        <v>13</v>
      </c>
      <c r="D42" s="22"/>
      <c r="E42" s="22"/>
      <c r="F42" s="205" t="str">
        <f>$F$6</f>
        <v>11-2012 - Stavební úpravy chaloupky u 7 trpaslíků</v>
      </c>
      <c r="G42" s="186"/>
      <c r="H42" s="186"/>
      <c r="I42" s="186"/>
      <c r="J42" s="186"/>
      <c r="K42" s="186"/>
      <c r="L42" s="186"/>
      <c r="M42" s="186"/>
      <c r="N42" s="186"/>
      <c r="O42" s="186"/>
      <c r="P42" s="186"/>
      <c r="Q42" s="186"/>
      <c r="R42" s="25"/>
      <c r="T42" s="22"/>
      <c r="U42" s="22"/>
    </row>
    <row r="43" spans="2:21" s="2" customFormat="1" ht="15.75" customHeight="1">
      <c r="B43" s="10"/>
      <c r="C43" s="16" t="s">
        <v>94</v>
      </c>
      <c r="D43" s="11"/>
      <c r="E43" s="11"/>
      <c r="F43" s="205" t="s">
        <v>95</v>
      </c>
      <c r="G43" s="169"/>
      <c r="H43" s="169"/>
      <c r="I43" s="169"/>
      <c r="J43" s="169"/>
      <c r="K43" s="169"/>
      <c r="L43" s="169"/>
      <c r="M43" s="169"/>
      <c r="N43" s="169"/>
      <c r="O43" s="169"/>
      <c r="P43" s="169"/>
      <c r="Q43" s="169"/>
      <c r="R43" s="12"/>
      <c r="T43" s="11"/>
      <c r="U43" s="11"/>
    </row>
    <row r="44" spans="2:21" s="6" customFormat="1" ht="15" customHeight="1">
      <c r="B44" s="21"/>
      <c r="C44" s="15" t="s">
        <v>96</v>
      </c>
      <c r="D44" s="22"/>
      <c r="E44" s="22"/>
      <c r="F44" s="174" t="str">
        <f>$F$8</f>
        <v>SO-01.1 - Soupis prací - Chaloupka u 7 trpaslíků</v>
      </c>
      <c r="G44" s="186"/>
      <c r="H44" s="186"/>
      <c r="I44" s="186"/>
      <c r="J44" s="186"/>
      <c r="K44" s="186"/>
      <c r="L44" s="186"/>
      <c r="M44" s="186"/>
      <c r="N44" s="186"/>
      <c r="O44" s="186"/>
      <c r="P44" s="186"/>
      <c r="Q44" s="186"/>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8.75" customHeight="1">
      <c r="B46" s="21"/>
      <c r="C46" s="16" t="s">
        <v>17</v>
      </c>
      <c r="D46" s="22"/>
      <c r="E46" s="22"/>
      <c r="F46" s="17" t="str">
        <f>$F$11</f>
        <v>Hluboký les</v>
      </c>
      <c r="G46" s="22"/>
      <c r="H46" s="22"/>
      <c r="I46" s="22"/>
      <c r="J46" s="22"/>
      <c r="K46" s="16" t="s">
        <v>19</v>
      </c>
      <c r="L46" s="22"/>
      <c r="M46" s="206" t="str">
        <f>IF($O$11="","",$O$11)</f>
        <v>06.11.2012</v>
      </c>
      <c r="N46" s="186"/>
      <c r="O46" s="186"/>
      <c r="P46" s="186"/>
      <c r="Q46" s="22"/>
      <c r="R46" s="25"/>
      <c r="T46" s="22"/>
      <c r="U46" s="22"/>
    </row>
    <row r="47" spans="2:21" s="6" customFormat="1" ht="7.5" customHeight="1">
      <c r="B47" s="21"/>
      <c r="C47" s="22"/>
      <c r="D47" s="22"/>
      <c r="E47" s="22"/>
      <c r="F47" s="22"/>
      <c r="G47" s="22"/>
      <c r="H47" s="22"/>
      <c r="I47" s="22"/>
      <c r="J47" s="22"/>
      <c r="K47" s="22"/>
      <c r="L47" s="22"/>
      <c r="M47" s="22"/>
      <c r="N47" s="22"/>
      <c r="O47" s="22"/>
      <c r="P47" s="22"/>
      <c r="Q47" s="22"/>
      <c r="R47" s="25"/>
      <c r="T47" s="22"/>
      <c r="U47" s="22"/>
    </row>
    <row r="48" spans="2:21" s="6" customFormat="1" ht="15.75" customHeight="1">
      <c r="B48" s="21"/>
      <c r="C48" s="16" t="s">
        <v>23</v>
      </c>
      <c r="D48" s="22"/>
      <c r="E48" s="22"/>
      <c r="F48" s="17" t="str">
        <f>$E$14</f>
        <v>Sdružení 7 trpaslíků</v>
      </c>
      <c r="G48" s="22"/>
      <c r="H48" s="22"/>
      <c r="I48" s="22"/>
      <c r="J48" s="22"/>
      <c r="K48" s="16" t="s">
        <v>31</v>
      </c>
      <c r="L48" s="22"/>
      <c r="M48" s="187" t="str">
        <f>$E$20</f>
        <v>Brumla</v>
      </c>
      <c r="N48" s="186"/>
      <c r="O48" s="186"/>
      <c r="P48" s="186"/>
      <c r="Q48" s="186"/>
      <c r="R48" s="25"/>
      <c r="T48" s="22"/>
      <c r="U48" s="22"/>
    </row>
    <row r="49" spans="2:21" s="6" customFormat="1" ht="15" customHeight="1">
      <c r="B49" s="21"/>
      <c r="C49" s="16" t="s">
        <v>29</v>
      </c>
      <c r="D49" s="22"/>
      <c r="E49" s="22"/>
      <c r="F49" s="17" t="str">
        <f>IF($E$17="","",$E$17)</f>
        <v>Vyplň údaj</v>
      </c>
      <c r="G49" s="22"/>
      <c r="H49" s="22"/>
      <c r="I49" s="22"/>
      <c r="J49" s="22"/>
      <c r="K49" s="22"/>
      <c r="L49" s="22"/>
      <c r="M49" s="22"/>
      <c r="N49" s="22"/>
      <c r="O49" s="22"/>
      <c r="P49" s="22"/>
      <c r="Q49" s="22"/>
      <c r="R49" s="2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21" s="6" customFormat="1" ht="30" customHeight="1">
      <c r="B51" s="21"/>
      <c r="C51" s="210" t="s">
        <v>100</v>
      </c>
      <c r="D51" s="211"/>
      <c r="E51" s="211"/>
      <c r="F51" s="211"/>
      <c r="G51" s="211"/>
      <c r="H51" s="31"/>
      <c r="I51" s="31"/>
      <c r="J51" s="31"/>
      <c r="K51" s="31"/>
      <c r="L51" s="31"/>
      <c r="M51" s="31"/>
      <c r="N51" s="210" t="s">
        <v>101</v>
      </c>
      <c r="O51" s="211"/>
      <c r="P51" s="211"/>
      <c r="Q51" s="211"/>
      <c r="R51" s="35"/>
      <c r="T51" s="22"/>
      <c r="U51" s="22"/>
    </row>
    <row r="52" spans="2:21" s="6" customFormat="1" ht="11.25" customHeight="1">
      <c r="B52" s="21"/>
      <c r="C52" s="22"/>
      <c r="D52" s="22"/>
      <c r="E52" s="22"/>
      <c r="F52" s="22"/>
      <c r="G52" s="22"/>
      <c r="H52" s="22"/>
      <c r="I52" s="22"/>
      <c r="J52" s="22"/>
      <c r="K52" s="22"/>
      <c r="L52" s="22"/>
      <c r="M52" s="22"/>
      <c r="N52" s="22"/>
      <c r="O52" s="22"/>
      <c r="P52" s="22"/>
      <c r="Q52" s="22"/>
      <c r="R52" s="25"/>
      <c r="T52" s="22"/>
      <c r="U52" s="22"/>
    </row>
    <row r="53" spans="2:47" s="6" customFormat="1" ht="30" customHeight="1">
      <c r="B53" s="21"/>
      <c r="C53" s="60" t="s">
        <v>102</v>
      </c>
      <c r="D53" s="22"/>
      <c r="E53" s="22"/>
      <c r="F53" s="22"/>
      <c r="G53" s="22"/>
      <c r="H53" s="22"/>
      <c r="I53" s="22"/>
      <c r="J53" s="22"/>
      <c r="K53" s="22"/>
      <c r="L53" s="22"/>
      <c r="M53" s="22"/>
      <c r="N53" s="202">
        <f>ROUNDUP($N$82,2)</f>
        <v>0</v>
      </c>
      <c r="O53" s="186"/>
      <c r="P53" s="186"/>
      <c r="Q53" s="186"/>
      <c r="R53" s="25"/>
      <c r="T53" s="22"/>
      <c r="U53" s="22"/>
      <c r="AU53" s="6" t="s">
        <v>103</v>
      </c>
    </row>
    <row r="54" spans="2:21" s="66" customFormat="1" ht="25.5" customHeight="1">
      <c r="B54" s="99"/>
      <c r="C54" s="100"/>
      <c r="D54" s="100" t="s">
        <v>104</v>
      </c>
      <c r="E54" s="100"/>
      <c r="F54" s="100"/>
      <c r="G54" s="100"/>
      <c r="H54" s="100"/>
      <c r="I54" s="100"/>
      <c r="J54" s="100"/>
      <c r="K54" s="100"/>
      <c r="L54" s="100"/>
      <c r="M54" s="100"/>
      <c r="N54" s="212">
        <f>ROUNDUP($N$83,2)</f>
        <v>0</v>
      </c>
      <c r="O54" s="213"/>
      <c r="P54" s="213"/>
      <c r="Q54" s="213"/>
      <c r="R54" s="101"/>
      <c r="T54" s="100"/>
      <c r="U54" s="100"/>
    </row>
    <row r="55" spans="2:21" s="76" customFormat="1" ht="21" customHeight="1">
      <c r="B55" s="102"/>
      <c r="C55" s="78"/>
      <c r="D55" s="78" t="s">
        <v>105</v>
      </c>
      <c r="E55" s="78"/>
      <c r="F55" s="78"/>
      <c r="G55" s="78"/>
      <c r="H55" s="78"/>
      <c r="I55" s="78"/>
      <c r="J55" s="78"/>
      <c r="K55" s="78"/>
      <c r="L55" s="78"/>
      <c r="M55" s="78"/>
      <c r="N55" s="199">
        <f>ROUNDUP($N$84,2)</f>
        <v>0</v>
      </c>
      <c r="O55" s="200"/>
      <c r="P55" s="200"/>
      <c r="Q55" s="200"/>
      <c r="R55" s="103"/>
      <c r="T55" s="78"/>
      <c r="U55" s="78"/>
    </row>
    <row r="56" spans="2:21" s="76" customFormat="1" ht="21" customHeight="1">
      <c r="B56" s="102"/>
      <c r="C56" s="78"/>
      <c r="D56" s="78" t="s">
        <v>106</v>
      </c>
      <c r="E56" s="78"/>
      <c r="F56" s="78"/>
      <c r="G56" s="78"/>
      <c r="H56" s="78"/>
      <c r="I56" s="78"/>
      <c r="J56" s="78"/>
      <c r="K56" s="78"/>
      <c r="L56" s="78"/>
      <c r="M56" s="78"/>
      <c r="N56" s="199">
        <f>ROUNDUP($N$134,2)</f>
        <v>0</v>
      </c>
      <c r="O56" s="200"/>
      <c r="P56" s="200"/>
      <c r="Q56" s="200"/>
      <c r="R56" s="103"/>
      <c r="T56" s="78"/>
      <c r="U56" s="78"/>
    </row>
    <row r="57" spans="2:21" s="76" customFormat="1" ht="15.75" customHeight="1">
      <c r="B57" s="102"/>
      <c r="C57" s="78"/>
      <c r="D57" s="78" t="s">
        <v>107</v>
      </c>
      <c r="E57" s="78"/>
      <c r="F57" s="78"/>
      <c r="G57" s="78"/>
      <c r="H57" s="78"/>
      <c r="I57" s="78"/>
      <c r="J57" s="78"/>
      <c r="K57" s="78"/>
      <c r="L57" s="78"/>
      <c r="M57" s="78"/>
      <c r="N57" s="199">
        <f>ROUNDUP($N$187,2)</f>
        <v>0</v>
      </c>
      <c r="O57" s="200"/>
      <c r="P57" s="200"/>
      <c r="Q57" s="200"/>
      <c r="R57" s="103"/>
      <c r="T57" s="78"/>
      <c r="U57" s="78"/>
    </row>
    <row r="58" spans="2:21" s="66" customFormat="1" ht="25.5" customHeight="1">
      <c r="B58" s="99"/>
      <c r="C58" s="100"/>
      <c r="D58" s="100" t="s">
        <v>108</v>
      </c>
      <c r="E58" s="100"/>
      <c r="F58" s="100"/>
      <c r="G58" s="100"/>
      <c r="H58" s="100"/>
      <c r="I58" s="100"/>
      <c r="J58" s="100"/>
      <c r="K58" s="100"/>
      <c r="L58" s="100"/>
      <c r="M58" s="100"/>
      <c r="N58" s="212">
        <f>ROUNDUP($N$191,2)</f>
        <v>0</v>
      </c>
      <c r="O58" s="213"/>
      <c r="P58" s="213"/>
      <c r="Q58" s="213"/>
      <c r="R58" s="101"/>
      <c r="T58" s="100"/>
      <c r="U58" s="100"/>
    </row>
    <row r="59" spans="2:21" s="76" customFormat="1" ht="21" customHeight="1">
      <c r="B59" s="102"/>
      <c r="C59" s="78"/>
      <c r="D59" s="78" t="s">
        <v>109</v>
      </c>
      <c r="E59" s="78"/>
      <c r="F59" s="78"/>
      <c r="G59" s="78"/>
      <c r="H59" s="78"/>
      <c r="I59" s="78"/>
      <c r="J59" s="78"/>
      <c r="K59" s="78"/>
      <c r="L59" s="78"/>
      <c r="M59" s="78"/>
      <c r="N59" s="199">
        <f>ROUNDUP($N$192,2)</f>
        <v>0</v>
      </c>
      <c r="O59" s="200"/>
      <c r="P59" s="200"/>
      <c r="Q59" s="200"/>
      <c r="R59" s="103"/>
      <c r="T59" s="78"/>
      <c r="U59" s="78"/>
    </row>
    <row r="60" spans="2:21" s="76" customFormat="1" ht="21" customHeight="1">
      <c r="B60" s="102"/>
      <c r="C60" s="78"/>
      <c r="D60" s="78" t="s">
        <v>110</v>
      </c>
      <c r="E60" s="78"/>
      <c r="F60" s="78"/>
      <c r="G60" s="78"/>
      <c r="H60" s="78"/>
      <c r="I60" s="78"/>
      <c r="J60" s="78"/>
      <c r="K60" s="78"/>
      <c r="L60" s="78"/>
      <c r="M60" s="78"/>
      <c r="N60" s="199">
        <f>ROUNDUP($N$201,2)</f>
        <v>0</v>
      </c>
      <c r="O60" s="200"/>
      <c r="P60" s="200"/>
      <c r="Q60" s="200"/>
      <c r="R60" s="103"/>
      <c r="T60" s="78"/>
      <c r="U60" s="78"/>
    </row>
    <row r="61" spans="2:21" s="76" customFormat="1" ht="21" customHeight="1">
      <c r="B61" s="102"/>
      <c r="C61" s="78"/>
      <c r="D61" s="78" t="s">
        <v>111</v>
      </c>
      <c r="E61" s="78"/>
      <c r="F61" s="78"/>
      <c r="G61" s="78"/>
      <c r="H61" s="78"/>
      <c r="I61" s="78"/>
      <c r="J61" s="78"/>
      <c r="K61" s="78"/>
      <c r="L61" s="78"/>
      <c r="M61" s="78"/>
      <c r="N61" s="199">
        <f>ROUNDUP($N$221,2)</f>
        <v>0</v>
      </c>
      <c r="O61" s="200"/>
      <c r="P61" s="200"/>
      <c r="Q61" s="200"/>
      <c r="R61" s="103"/>
      <c r="T61" s="78"/>
      <c r="U61" s="78"/>
    </row>
    <row r="62" spans="2:21" s="76" customFormat="1" ht="21" customHeight="1">
      <c r="B62" s="102"/>
      <c r="C62" s="78"/>
      <c r="D62" s="78" t="s">
        <v>112</v>
      </c>
      <c r="E62" s="78"/>
      <c r="F62" s="78"/>
      <c r="G62" s="78"/>
      <c r="H62" s="78"/>
      <c r="I62" s="78"/>
      <c r="J62" s="78"/>
      <c r="K62" s="78"/>
      <c r="L62" s="78"/>
      <c r="M62" s="78"/>
      <c r="N62" s="199">
        <f>ROUNDUP($N$241,2)</f>
        <v>0</v>
      </c>
      <c r="O62" s="200"/>
      <c r="P62" s="200"/>
      <c r="Q62" s="200"/>
      <c r="R62" s="103"/>
      <c r="T62" s="78"/>
      <c r="U62" s="78"/>
    </row>
    <row r="63" spans="2:21" s="76" customFormat="1" ht="21" customHeight="1">
      <c r="B63" s="102"/>
      <c r="C63" s="78"/>
      <c r="D63" s="78" t="s">
        <v>113</v>
      </c>
      <c r="E63" s="78"/>
      <c r="F63" s="78"/>
      <c r="G63" s="78"/>
      <c r="H63" s="78"/>
      <c r="I63" s="78"/>
      <c r="J63" s="78"/>
      <c r="K63" s="78"/>
      <c r="L63" s="78"/>
      <c r="M63" s="78"/>
      <c r="N63" s="199">
        <f>ROUNDUP($N$250,2)</f>
        <v>0</v>
      </c>
      <c r="O63" s="200"/>
      <c r="P63" s="200"/>
      <c r="Q63" s="200"/>
      <c r="R63" s="103"/>
      <c r="T63" s="78"/>
      <c r="U63" s="78"/>
    </row>
    <row r="64" spans="2:21" s="6" customFormat="1" ht="22.5" customHeight="1">
      <c r="B64" s="21"/>
      <c r="C64" s="22"/>
      <c r="D64" s="22"/>
      <c r="E64" s="22"/>
      <c r="F64" s="22"/>
      <c r="G64" s="22"/>
      <c r="H64" s="22"/>
      <c r="I64" s="22"/>
      <c r="J64" s="22"/>
      <c r="K64" s="22"/>
      <c r="L64" s="22"/>
      <c r="M64" s="22"/>
      <c r="N64" s="22"/>
      <c r="O64" s="22"/>
      <c r="P64" s="22"/>
      <c r="Q64" s="22"/>
      <c r="R64" s="25"/>
      <c r="T64" s="22"/>
      <c r="U64" s="22"/>
    </row>
    <row r="65" spans="2:21" s="6" customFormat="1" ht="7.5" customHeight="1">
      <c r="B65" s="36"/>
      <c r="C65" s="37"/>
      <c r="D65" s="37"/>
      <c r="E65" s="37"/>
      <c r="F65" s="37"/>
      <c r="G65" s="37"/>
      <c r="H65" s="37"/>
      <c r="I65" s="37"/>
      <c r="J65" s="37"/>
      <c r="K65" s="37"/>
      <c r="L65" s="37"/>
      <c r="M65" s="37"/>
      <c r="N65" s="37"/>
      <c r="O65" s="37"/>
      <c r="P65" s="37"/>
      <c r="Q65" s="37"/>
      <c r="R65" s="38"/>
      <c r="T65" s="22"/>
      <c r="U65" s="22"/>
    </row>
    <row r="69" spans="2:19" s="6" customFormat="1" ht="7.5" customHeight="1">
      <c r="B69" s="39"/>
      <c r="C69" s="40"/>
      <c r="D69" s="40"/>
      <c r="E69" s="40"/>
      <c r="F69" s="40"/>
      <c r="G69" s="40"/>
      <c r="H69" s="40"/>
      <c r="I69" s="40"/>
      <c r="J69" s="40"/>
      <c r="K69" s="40"/>
      <c r="L69" s="40"/>
      <c r="M69" s="40"/>
      <c r="N69" s="40"/>
      <c r="O69" s="40"/>
      <c r="P69" s="40"/>
      <c r="Q69" s="40"/>
      <c r="R69" s="40"/>
      <c r="S69" s="41"/>
    </row>
    <row r="70" spans="2:19" s="6" customFormat="1" ht="37.5" customHeight="1">
      <c r="B70" s="21"/>
      <c r="C70" s="168" t="s">
        <v>114</v>
      </c>
      <c r="D70" s="186"/>
      <c r="E70" s="186"/>
      <c r="F70" s="186"/>
      <c r="G70" s="186"/>
      <c r="H70" s="186"/>
      <c r="I70" s="186"/>
      <c r="J70" s="186"/>
      <c r="K70" s="186"/>
      <c r="L70" s="186"/>
      <c r="M70" s="186"/>
      <c r="N70" s="186"/>
      <c r="O70" s="186"/>
      <c r="P70" s="186"/>
      <c r="Q70" s="186"/>
      <c r="R70" s="186"/>
      <c r="S70" s="41"/>
    </row>
    <row r="71" spans="2:19" s="6" customFormat="1" ht="7.5" customHeight="1">
      <c r="B71" s="21"/>
      <c r="C71" s="22"/>
      <c r="D71" s="22"/>
      <c r="E71" s="22"/>
      <c r="F71" s="22"/>
      <c r="G71" s="22"/>
      <c r="H71" s="22"/>
      <c r="I71" s="22"/>
      <c r="J71" s="22"/>
      <c r="K71" s="22"/>
      <c r="L71" s="22"/>
      <c r="M71" s="22"/>
      <c r="N71" s="22"/>
      <c r="O71" s="22"/>
      <c r="P71" s="22"/>
      <c r="Q71" s="22"/>
      <c r="R71" s="22"/>
      <c r="S71" s="41"/>
    </row>
    <row r="72" spans="2:19" s="6" customFormat="1" ht="15" customHeight="1">
      <c r="B72" s="21"/>
      <c r="C72" s="16" t="s">
        <v>13</v>
      </c>
      <c r="D72" s="22"/>
      <c r="E72" s="22"/>
      <c r="F72" s="205" t="str">
        <f>$F$6</f>
        <v>11-2012 - Stavební úpravy chaloupky u 7 trpaslíků</v>
      </c>
      <c r="G72" s="186"/>
      <c r="H72" s="186"/>
      <c r="I72" s="186"/>
      <c r="J72" s="186"/>
      <c r="K72" s="186"/>
      <c r="L72" s="186"/>
      <c r="M72" s="186"/>
      <c r="N72" s="186"/>
      <c r="O72" s="186"/>
      <c r="P72" s="186"/>
      <c r="Q72" s="186"/>
      <c r="R72" s="22"/>
      <c r="S72" s="41"/>
    </row>
    <row r="73" spans="2:19" s="2" customFormat="1" ht="15.75" customHeight="1">
      <c r="B73" s="10"/>
      <c r="C73" s="16" t="s">
        <v>94</v>
      </c>
      <c r="D73" s="11"/>
      <c r="E73" s="11"/>
      <c r="F73" s="205" t="s">
        <v>95</v>
      </c>
      <c r="G73" s="169"/>
      <c r="H73" s="169"/>
      <c r="I73" s="169"/>
      <c r="J73" s="169"/>
      <c r="K73" s="169"/>
      <c r="L73" s="169"/>
      <c r="M73" s="169"/>
      <c r="N73" s="169"/>
      <c r="O73" s="169"/>
      <c r="P73" s="169"/>
      <c r="Q73" s="169"/>
      <c r="R73" s="11"/>
      <c r="S73" s="104"/>
    </row>
    <row r="74" spans="2:19" s="6" customFormat="1" ht="15" customHeight="1">
      <c r="B74" s="21"/>
      <c r="C74" s="15" t="s">
        <v>96</v>
      </c>
      <c r="D74" s="22"/>
      <c r="E74" s="22"/>
      <c r="F74" s="174" t="str">
        <f>$F$8</f>
        <v>SO-01.1 - Soupis prací - Chaloupka u 7 trpaslíků</v>
      </c>
      <c r="G74" s="186"/>
      <c r="H74" s="186"/>
      <c r="I74" s="186"/>
      <c r="J74" s="186"/>
      <c r="K74" s="186"/>
      <c r="L74" s="186"/>
      <c r="M74" s="186"/>
      <c r="N74" s="186"/>
      <c r="O74" s="186"/>
      <c r="P74" s="186"/>
      <c r="Q74" s="186"/>
      <c r="R74" s="22"/>
      <c r="S74" s="41"/>
    </row>
    <row r="75" spans="2:19" s="6" customFormat="1" ht="7.5" customHeight="1">
      <c r="B75" s="21"/>
      <c r="C75" s="22"/>
      <c r="D75" s="22"/>
      <c r="E75" s="22"/>
      <c r="F75" s="22"/>
      <c r="G75" s="22"/>
      <c r="H75" s="22"/>
      <c r="I75" s="22"/>
      <c r="J75" s="22"/>
      <c r="K75" s="22"/>
      <c r="L75" s="22"/>
      <c r="M75" s="22"/>
      <c r="N75" s="22"/>
      <c r="O75" s="22"/>
      <c r="P75" s="22"/>
      <c r="Q75" s="22"/>
      <c r="R75" s="22"/>
      <c r="S75" s="41"/>
    </row>
    <row r="76" spans="2:19" s="6" customFormat="1" ht="18.75" customHeight="1">
      <c r="B76" s="21"/>
      <c r="C76" s="16" t="s">
        <v>17</v>
      </c>
      <c r="D76" s="22"/>
      <c r="E76" s="22"/>
      <c r="F76" s="17" t="str">
        <f>$F$11</f>
        <v>Hluboký les</v>
      </c>
      <c r="G76" s="22"/>
      <c r="H76" s="22"/>
      <c r="I76" s="22"/>
      <c r="J76" s="22"/>
      <c r="K76" s="16" t="s">
        <v>19</v>
      </c>
      <c r="L76" s="22"/>
      <c r="M76" s="206" t="str">
        <f>IF($O$11="","",$O$11)</f>
        <v>06.11.2012</v>
      </c>
      <c r="N76" s="186"/>
      <c r="O76" s="186"/>
      <c r="P76" s="186"/>
      <c r="Q76" s="22"/>
      <c r="R76" s="22"/>
      <c r="S76" s="41"/>
    </row>
    <row r="77" spans="2:19" s="6" customFormat="1" ht="7.5" customHeight="1">
      <c r="B77" s="21"/>
      <c r="C77" s="22"/>
      <c r="D77" s="22"/>
      <c r="E77" s="22"/>
      <c r="F77" s="22"/>
      <c r="G77" s="22"/>
      <c r="H77" s="22"/>
      <c r="I77" s="22"/>
      <c r="J77" s="22"/>
      <c r="K77" s="22"/>
      <c r="L77" s="22"/>
      <c r="M77" s="22"/>
      <c r="N77" s="22"/>
      <c r="O77" s="22"/>
      <c r="P77" s="22"/>
      <c r="Q77" s="22"/>
      <c r="R77" s="22"/>
      <c r="S77" s="41"/>
    </row>
    <row r="78" spans="2:19" s="6" customFormat="1" ht="15.75" customHeight="1">
      <c r="B78" s="21"/>
      <c r="C78" s="16" t="s">
        <v>23</v>
      </c>
      <c r="D78" s="22"/>
      <c r="E78" s="22"/>
      <c r="F78" s="17" t="str">
        <f>$E$14</f>
        <v>Sdružení 7 trpaslíků</v>
      </c>
      <c r="G78" s="22"/>
      <c r="H78" s="22"/>
      <c r="I78" s="22"/>
      <c r="J78" s="22"/>
      <c r="K78" s="16" t="s">
        <v>31</v>
      </c>
      <c r="L78" s="22"/>
      <c r="M78" s="187" t="str">
        <f>$E$20</f>
        <v>Brumla</v>
      </c>
      <c r="N78" s="186"/>
      <c r="O78" s="186"/>
      <c r="P78" s="186"/>
      <c r="Q78" s="186"/>
      <c r="R78" s="22"/>
      <c r="S78" s="41"/>
    </row>
    <row r="79" spans="2:19" s="6" customFormat="1" ht="15" customHeight="1">
      <c r="B79" s="21"/>
      <c r="C79" s="16" t="s">
        <v>29</v>
      </c>
      <c r="D79" s="22"/>
      <c r="E79" s="22"/>
      <c r="F79" s="17" t="str">
        <f>IF($E$17="","",$E$17)</f>
        <v>Vyplň údaj</v>
      </c>
      <c r="G79" s="22"/>
      <c r="H79" s="22"/>
      <c r="I79" s="22"/>
      <c r="J79" s="22"/>
      <c r="K79" s="22"/>
      <c r="L79" s="22"/>
      <c r="M79" s="22"/>
      <c r="N79" s="22"/>
      <c r="O79" s="22"/>
      <c r="P79" s="22"/>
      <c r="Q79" s="22"/>
      <c r="R79" s="22"/>
      <c r="S79" s="41"/>
    </row>
    <row r="80" spans="2:19" s="6" customFormat="1" ht="11.25" customHeight="1">
      <c r="B80" s="21"/>
      <c r="C80" s="22"/>
      <c r="D80" s="22"/>
      <c r="E80" s="22"/>
      <c r="F80" s="22"/>
      <c r="G80" s="22"/>
      <c r="H80" s="22"/>
      <c r="I80" s="22"/>
      <c r="J80" s="22"/>
      <c r="K80" s="22"/>
      <c r="L80" s="22"/>
      <c r="M80" s="22"/>
      <c r="N80" s="22"/>
      <c r="O80" s="22"/>
      <c r="P80" s="22"/>
      <c r="Q80" s="22"/>
      <c r="R80" s="22"/>
      <c r="S80" s="41"/>
    </row>
    <row r="81" spans="2:27" s="105" customFormat="1" ht="30" customHeight="1">
      <c r="B81" s="106"/>
      <c r="C81" s="107" t="s">
        <v>115</v>
      </c>
      <c r="D81" s="108" t="s">
        <v>55</v>
      </c>
      <c r="E81" s="108" t="s">
        <v>51</v>
      </c>
      <c r="F81" s="214" t="s">
        <v>116</v>
      </c>
      <c r="G81" s="215"/>
      <c r="H81" s="215"/>
      <c r="I81" s="215"/>
      <c r="J81" s="108" t="s">
        <v>117</v>
      </c>
      <c r="K81" s="108" t="s">
        <v>118</v>
      </c>
      <c r="L81" s="214" t="s">
        <v>119</v>
      </c>
      <c r="M81" s="215"/>
      <c r="N81" s="214" t="s">
        <v>120</v>
      </c>
      <c r="O81" s="215"/>
      <c r="P81" s="215"/>
      <c r="Q81" s="215"/>
      <c r="R81" s="109" t="s">
        <v>121</v>
      </c>
      <c r="S81" s="110"/>
      <c r="T81" s="53" t="s">
        <v>122</v>
      </c>
      <c r="U81" s="54" t="s">
        <v>39</v>
      </c>
      <c r="V81" s="54" t="s">
        <v>123</v>
      </c>
      <c r="W81" s="54" t="s">
        <v>124</v>
      </c>
      <c r="X81" s="54" t="s">
        <v>125</v>
      </c>
      <c r="Y81" s="54" t="s">
        <v>126</v>
      </c>
      <c r="Z81" s="54" t="s">
        <v>127</v>
      </c>
      <c r="AA81" s="55" t="s">
        <v>128</v>
      </c>
    </row>
    <row r="82" spans="2:63" s="6" customFormat="1" ht="30" customHeight="1">
      <c r="B82" s="21"/>
      <c r="C82" s="60" t="s">
        <v>102</v>
      </c>
      <c r="D82" s="22"/>
      <c r="E82" s="22"/>
      <c r="F82" s="22"/>
      <c r="G82" s="22"/>
      <c r="H82" s="22"/>
      <c r="I82" s="22"/>
      <c r="J82" s="22"/>
      <c r="K82" s="22"/>
      <c r="L82" s="22"/>
      <c r="M82" s="22"/>
      <c r="N82" s="232">
        <f>$BK$82</f>
        <v>0</v>
      </c>
      <c r="O82" s="186"/>
      <c r="P82" s="186"/>
      <c r="Q82" s="186"/>
      <c r="R82" s="22"/>
      <c r="S82" s="41"/>
      <c r="T82" s="57"/>
      <c r="U82" s="58"/>
      <c r="V82" s="58"/>
      <c r="W82" s="111">
        <f>$W$83+$W$191</f>
        <v>0</v>
      </c>
      <c r="X82" s="58"/>
      <c r="Y82" s="111">
        <f>$Y$83+$Y$191</f>
        <v>2.6243662000000003</v>
      </c>
      <c r="Z82" s="58"/>
      <c r="AA82" s="112">
        <f>$AA$83+$AA$191</f>
        <v>6.821898000000001</v>
      </c>
      <c r="AT82" s="6" t="s">
        <v>69</v>
      </c>
      <c r="AU82" s="6" t="s">
        <v>103</v>
      </c>
      <c r="BK82" s="113">
        <f>$BK$83+$BK$191</f>
        <v>0</v>
      </c>
    </row>
    <row r="83" spans="2:63" s="114" customFormat="1" ht="37.5" customHeight="1">
      <c r="B83" s="115"/>
      <c r="C83" s="116"/>
      <c r="D83" s="117" t="s">
        <v>104</v>
      </c>
      <c r="E83" s="116"/>
      <c r="F83" s="116"/>
      <c r="G83" s="116"/>
      <c r="H83" s="116"/>
      <c r="I83" s="116"/>
      <c r="J83" s="116"/>
      <c r="K83" s="116"/>
      <c r="L83" s="116"/>
      <c r="M83" s="116"/>
      <c r="N83" s="233">
        <f>$BK$83</f>
        <v>0</v>
      </c>
      <c r="O83" s="234"/>
      <c r="P83" s="234"/>
      <c r="Q83" s="234"/>
      <c r="R83" s="116"/>
      <c r="S83" s="118"/>
      <c r="T83" s="119"/>
      <c r="U83" s="116"/>
      <c r="V83" s="116"/>
      <c r="W83" s="120">
        <f>$W$84+$W$134</f>
        <v>0</v>
      </c>
      <c r="X83" s="116"/>
      <c r="Y83" s="120">
        <f>$Y$84+$Y$134</f>
        <v>2.5848023600000003</v>
      </c>
      <c r="Z83" s="116"/>
      <c r="AA83" s="121">
        <f>$AA$84+$AA$134</f>
        <v>6.7366980000000005</v>
      </c>
      <c r="AR83" s="122" t="s">
        <v>16</v>
      </c>
      <c r="AT83" s="122" t="s">
        <v>69</v>
      </c>
      <c r="AU83" s="122" t="s">
        <v>70</v>
      </c>
      <c r="AY83" s="122" t="s">
        <v>129</v>
      </c>
      <c r="BK83" s="123">
        <f>$BK$84+$BK$134</f>
        <v>0</v>
      </c>
    </row>
    <row r="84" spans="2:63" s="114" customFormat="1" ht="21" customHeight="1">
      <c r="B84" s="115"/>
      <c r="C84" s="116"/>
      <c r="D84" s="124" t="s">
        <v>105</v>
      </c>
      <c r="E84" s="116"/>
      <c r="F84" s="116"/>
      <c r="G84" s="116"/>
      <c r="H84" s="116"/>
      <c r="I84" s="116"/>
      <c r="J84" s="116"/>
      <c r="K84" s="116"/>
      <c r="L84" s="116"/>
      <c r="M84" s="116"/>
      <c r="N84" s="235">
        <f>$BK$84</f>
        <v>0</v>
      </c>
      <c r="O84" s="234"/>
      <c r="P84" s="234"/>
      <c r="Q84" s="234"/>
      <c r="R84" s="116"/>
      <c r="S84" s="118"/>
      <c r="T84" s="119"/>
      <c r="U84" s="116"/>
      <c r="V84" s="116"/>
      <c r="W84" s="120">
        <f>SUM($W$85:$W$133)</f>
        <v>0</v>
      </c>
      <c r="X84" s="116"/>
      <c r="Y84" s="120">
        <f>SUM($Y$85:$Y$133)</f>
        <v>2.5830149600000003</v>
      </c>
      <c r="Z84" s="116"/>
      <c r="AA84" s="121">
        <f>SUM($AA$85:$AA$133)</f>
        <v>0</v>
      </c>
      <c r="AR84" s="122" t="s">
        <v>16</v>
      </c>
      <c r="AT84" s="122" t="s">
        <v>69</v>
      </c>
      <c r="AU84" s="122" t="s">
        <v>16</v>
      </c>
      <c r="AY84" s="122" t="s">
        <v>129</v>
      </c>
      <c r="BK84" s="123">
        <f>SUM($BK$85:$BK$133)</f>
        <v>0</v>
      </c>
    </row>
    <row r="85" spans="2:63" s="6" customFormat="1" ht="27" customHeight="1">
      <c r="B85" s="21"/>
      <c r="C85" s="125" t="s">
        <v>83</v>
      </c>
      <c r="D85" s="125" t="s">
        <v>130</v>
      </c>
      <c r="E85" s="126" t="s">
        <v>131</v>
      </c>
      <c r="F85" s="216" t="s">
        <v>132</v>
      </c>
      <c r="G85" s="217"/>
      <c r="H85" s="217"/>
      <c r="I85" s="217"/>
      <c r="J85" s="128" t="s">
        <v>133</v>
      </c>
      <c r="K85" s="129">
        <v>4.1</v>
      </c>
      <c r="L85" s="218"/>
      <c r="M85" s="217"/>
      <c r="N85" s="219">
        <f>ROUND($L$85*$K$85,2)</f>
        <v>0</v>
      </c>
      <c r="O85" s="217"/>
      <c r="P85" s="217"/>
      <c r="Q85" s="217"/>
      <c r="R85" s="127" t="s">
        <v>134</v>
      </c>
      <c r="S85" s="41"/>
      <c r="T85" s="130"/>
      <c r="U85" s="131" t="s">
        <v>42</v>
      </c>
      <c r="V85" s="22"/>
      <c r="W85" s="22"/>
      <c r="X85" s="132">
        <v>0.0273</v>
      </c>
      <c r="Y85" s="132">
        <f>$X$85*$K$85</f>
        <v>0.11193</v>
      </c>
      <c r="Z85" s="132">
        <v>0</v>
      </c>
      <c r="AA85" s="133">
        <f>$Z$85*$K$85</f>
        <v>0</v>
      </c>
      <c r="AR85" s="89" t="s">
        <v>135</v>
      </c>
      <c r="AT85" s="89" t="s">
        <v>130</v>
      </c>
      <c r="AU85" s="89" t="s">
        <v>83</v>
      </c>
      <c r="AY85" s="6" t="s">
        <v>129</v>
      </c>
      <c r="BE85" s="134">
        <f>IF($U$85="základní",$N$85,0)</f>
        <v>0</v>
      </c>
      <c r="BF85" s="134">
        <f>IF($U$85="snížená",$N$85,0)</f>
        <v>0</v>
      </c>
      <c r="BG85" s="134">
        <f>IF($U$85="zákl. přenesená",$N$85,0)</f>
        <v>0</v>
      </c>
      <c r="BH85" s="134">
        <f>IF($U$85="sníž. přenesená",$N$85,0)</f>
        <v>0</v>
      </c>
      <c r="BI85" s="134">
        <f>IF($U$85="nulová",$N$85,0)</f>
        <v>0</v>
      </c>
      <c r="BJ85" s="89" t="s">
        <v>83</v>
      </c>
      <c r="BK85" s="134">
        <f>ROUND($L$85*$K$85,2)</f>
        <v>0</v>
      </c>
    </row>
    <row r="86" spans="2:47" s="6" customFormat="1" ht="16.5" customHeight="1">
      <c r="B86" s="21"/>
      <c r="C86" s="22"/>
      <c r="D86" s="22"/>
      <c r="E86" s="22"/>
      <c r="F86" s="220" t="s">
        <v>136</v>
      </c>
      <c r="G86" s="186"/>
      <c r="H86" s="186"/>
      <c r="I86" s="186"/>
      <c r="J86" s="186"/>
      <c r="K86" s="186"/>
      <c r="L86" s="186"/>
      <c r="M86" s="186"/>
      <c r="N86" s="186"/>
      <c r="O86" s="186"/>
      <c r="P86" s="186"/>
      <c r="Q86" s="186"/>
      <c r="R86" s="186"/>
      <c r="S86" s="41"/>
      <c r="T86" s="50"/>
      <c r="U86" s="22"/>
      <c r="V86" s="22"/>
      <c r="W86" s="22"/>
      <c r="X86" s="22"/>
      <c r="Y86" s="22"/>
      <c r="Z86" s="22"/>
      <c r="AA86" s="51"/>
      <c r="AT86" s="6" t="s">
        <v>137</v>
      </c>
      <c r="AU86" s="6" t="s">
        <v>83</v>
      </c>
    </row>
    <row r="87" spans="2:47" s="6" customFormat="1" ht="156.75" customHeight="1">
      <c r="B87" s="21"/>
      <c r="C87" s="22"/>
      <c r="D87" s="22"/>
      <c r="E87" s="22"/>
      <c r="F87" s="221" t="s">
        <v>138</v>
      </c>
      <c r="G87" s="186"/>
      <c r="H87" s="186"/>
      <c r="I87" s="186"/>
      <c r="J87" s="186"/>
      <c r="K87" s="186"/>
      <c r="L87" s="186"/>
      <c r="M87" s="186"/>
      <c r="N87" s="186"/>
      <c r="O87" s="186"/>
      <c r="P87" s="186"/>
      <c r="Q87" s="186"/>
      <c r="R87" s="186"/>
      <c r="S87" s="41"/>
      <c r="T87" s="50"/>
      <c r="U87" s="22"/>
      <c r="V87" s="22"/>
      <c r="W87" s="22"/>
      <c r="X87" s="22"/>
      <c r="Y87" s="22"/>
      <c r="Z87" s="22"/>
      <c r="AA87" s="51"/>
      <c r="AT87" s="6" t="s">
        <v>139</v>
      </c>
      <c r="AU87" s="6" t="s">
        <v>83</v>
      </c>
    </row>
    <row r="88" spans="2:51" s="6" customFormat="1" ht="15.75" customHeight="1">
      <c r="B88" s="135"/>
      <c r="C88" s="136"/>
      <c r="D88" s="136"/>
      <c r="E88" s="136"/>
      <c r="F88" s="222" t="s">
        <v>140</v>
      </c>
      <c r="G88" s="223"/>
      <c r="H88" s="223"/>
      <c r="I88" s="223"/>
      <c r="J88" s="136"/>
      <c r="K88" s="136"/>
      <c r="L88" s="136"/>
      <c r="M88" s="136"/>
      <c r="N88" s="136"/>
      <c r="O88" s="136"/>
      <c r="P88" s="136"/>
      <c r="Q88" s="136"/>
      <c r="R88" s="136"/>
      <c r="S88" s="137"/>
      <c r="T88" s="138"/>
      <c r="U88" s="136"/>
      <c r="V88" s="136"/>
      <c r="W88" s="136"/>
      <c r="X88" s="136"/>
      <c r="Y88" s="136"/>
      <c r="Z88" s="136"/>
      <c r="AA88" s="139"/>
      <c r="AT88" s="140" t="s">
        <v>141</v>
      </c>
      <c r="AU88" s="140" t="s">
        <v>83</v>
      </c>
      <c r="AV88" s="140" t="s">
        <v>16</v>
      </c>
      <c r="AW88" s="140" t="s">
        <v>103</v>
      </c>
      <c r="AX88" s="140" t="s">
        <v>70</v>
      </c>
      <c r="AY88" s="140" t="s">
        <v>129</v>
      </c>
    </row>
    <row r="89" spans="2:51" s="6" customFormat="1" ht="15.75" customHeight="1">
      <c r="B89" s="135"/>
      <c r="C89" s="136"/>
      <c r="D89" s="136"/>
      <c r="E89" s="136"/>
      <c r="F89" s="222" t="s">
        <v>142</v>
      </c>
      <c r="G89" s="223"/>
      <c r="H89" s="223"/>
      <c r="I89" s="223"/>
      <c r="J89" s="136"/>
      <c r="K89" s="136"/>
      <c r="L89" s="136"/>
      <c r="M89" s="136"/>
      <c r="N89" s="136"/>
      <c r="O89" s="136"/>
      <c r="P89" s="136"/>
      <c r="Q89" s="136"/>
      <c r="R89" s="136"/>
      <c r="S89" s="137"/>
      <c r="T89" s="138"/>
      <c r="U89" s="136"/>
      <c r="V89" s="136"/>
      <c r="W89" s="136"/>
      <c r="X89" s="136"/>
      <c r="Y89" s="136"/>
      <c r="Z89" s="136"/>
      <c r="AA89" s="139"/>
      <c r="AT89" s="140" t="s">
        <v>141</v>
      </c>
      <c r="AU89" s="140" t="s">
        <v>83</v>
      </c>
      <c r="AV89" s="140" t="s">
        <v>16</v>
      </c>
      <c r="AW89" s="140" t="s">
        <v>103</v>
      </c>
      <c r="AX89" s="140" t="s">
        <v>70</v>
      </c>
      <c r="AY89" s="140" t="s">
        <v>129</v>
      </c>
    </row>
    <row r="90" spans="2:51" s="6" customFormat="1" ht="15.75" customHeight="1">
      <c r="B90" s="141"/>
      <c r="C90" s="142"/>
      <c r="D90" s="142"/>
      <c r="E90" s="142"/>
      <c r="F90" s="224" t="s">
        <v>143</v>
      </c>
      <c r="G90" s="225"/>
      <c r="H90" s="225"/>
      <c r="I90" s="225"/>
      <c r="J90" s="142"/>
      <c r="K90" s="144">
        <v>4.1</v>
      </c>
      <c r="L90" s="142"/>
      <c r="M90" s="142"/>
      <c r="N90" s="142"/>
      <c r="O90" s="142"/>
      <c r="P90" s="142"/>
      <c r="Q90" s="142"/>
      <c r="R90" s="142"/>
      <c r="S90" s="145"/>
      <c r="T90" s="146"/>
      <c r="U90" s="142"/>
      <c r="V90" s="142"/>
      <c r="W90" s="142"/>
      <c r="X90" s="142"/>
      <c r="Y90" s="142"/>
      <c r="Z90" s="142"/>
      <c r="AA90" s="147"/>
      <c r="AT90" s="148" t="s">
        <v>141</v>
      </c>
      <c r="AU90" s="148" t="s">
        <v>83</v>
      </c>
      <c r="AV90" s="148" t="s">
        <v>83</v>
      </c>
      <c r="AW90" s="148" t="s">
        <v>103</v>
      </c>
      <c r="AX90" s="148" t="s">
        <v>16</v>
      </c>
      <c r="AY90" s="148" t="s">
        <v>129</v>
      </c>
    </row>
    <row r="91" spans="2:63" s="6" customFormat="1" ht="27" customHeight="1">
      <c r="B91" s="21"/>
      <c r="C91" s="125" t="s">
        <v>144</v>
      </c>
      <c r="D91" s="125" t="s">
        <v>130</v>
      </c>
      <c r="E91" s="126" t="s">
        <v>145</v>
      </c>
      <c r="F91" s="216" t="s">
        <v>146</v>
      </c>
      <c r="G91" s="217"/>
      <c r="H91" s="217"/>
      <c r="I91" s="217"/>
      <c r="J91" s="128" t="s">
        <v>133</v>
      </c>
      <c r="K91" s="129">
        <v>24.083</v>
      </c>
      <c r="L91" s="218"/>
      <c r="M91" s="217"/>
      <c r="N91" s="219">
        <f>ROUND($L$91*$K$91,2)</f>
        <v>0</v>
      </c>
      <c r="O91" s="217"/>
      <c r="P91" s="217"/>
      <c r="Q91" s="217"/>
      <c r="R91" s="127" t="s">
        <v>134</v>
      </c>
      <c r="S91" s="41"/>
      <c r="T91" s="130"/>
      <c r="U91" s="131" t="s">
        <v>42</v>
      </c>
      <c r="V91" s="22"/>
      <c r="W91" s="22"/>
      <c r="X91" s="132">
        <v>0.01822</v>
      </c>
      <c r="Y91" s="132">
        <f>$X$91*$K$91</f>
        <v>0.43879226</v>
      </c>
      <c r="Z91" s="132">
        <v>0</v>
      </c>
      <c r="AA91" s="133">
        <f>$Z$91*$K$91</f>
        <v>0</v>
      </c>
      <c r="AR91" s="89" t="s">
        <v>135</v>
      </c>
      <c r="AT91" s="89" t="s">
        <v>130</v>
      </c>
      <c r="AU91" s="89" t="s">
        <v>83</v>
      </c>
      <c r="AY91" s="6" t="s">
        <v>129</v>
      </c>
      <c r="BE91" s="134">
        <f>IF($U$91="základní",$N$91,0)</f>
        <v>0</v>
      </c>
      <c r="BF91" s="134">
        <f>IF($U$91="snížená",$N$91,0)</f>
        <v>0</v>
      </c>
      <c r="BG91" s="134">
        <f>IF($U$91="zákl. přenesená",$N$91,0)</f>
        <v>0</v>
      </c>
      <c r="BH91" s="134">
        <f>IF($U$91="sníž. přenesená",$N$91,0)</f>
        <v>0</v>
      </c>
      <c r="BI91" s="134">
        <f>IF($U$91="nulová",$N$91,0)</f>
        <v>0</v>
      </c>
      <c r="BJ91" s="89" t="s">
        <v>83</v>
      </c>
      <c r="BK91" s="134">
        <f>ROUND($L$91*$K$91,2)</f>
        <v>0</v>
      </c>
    </row>
    <row r="92" spans="2:47" s="6" customFormat="1" ht="16.5" customHeight="1">
      <c r="B92" s="21"/>
      <c r="C92" s="22"/>
      <c r="D92" s="22"/>
      <c r="E92" s="22"/>
      <c r="F92" s="220" t="s">
        <v>147</v>
      </c>
      <c r="G92" s="186"/>
      <c r="H92" s="186"/>
      <c r="I92" s="186"/>
      <c r="J92" s="186"/>
      <c r="K92" s="186"/>
      <c r="L92" s="186"/>
      <c r="M92" s="186"/>
      <c r="N92" s="186"/>
      <c r="O92" s="186"/>
      <c r="P92" s="186"/>
      <c r="Q92" s="186"/>
      <c r="R92" s="186"/>
      <c r="S92" s="41"/>
      <c r="T92" s="50"/>
      <c r="U92" s="22"/>
      <c r="V92" s="22"/>
      <c r="W92" s="22"/>
      <c r="X92" s="22"/>
      <c r="Y92" s="22"/>
      <c r="Z92" s="22"/>
      <c r="AA92" s="51"/>
      <c r="AT92" s="6" t="s">
        <v>137</v>
      </c>
      <c r="AU92" s="6" t="s">
        <v>83</v>
      </c>
    </row>
    <row r="93" spans="2:51" s="6" customFormat="1" ht="15.75" customHeight="1">
      <c r="B93" s="135"/>
      <c r="C93" s="136"/>
      <c r="D93" s="136"/>
      <c r="E93" s="136"/>
      <c r="F93" s="222" t="s">
        <v>148</v>
      </c>
      <c r="G93" s="223"/>
      <c r="H93" s="223"/>
      <c r="I93" s="223"/>
      <c r="J93" s="136"/>
      <c r="K93" s="136"/>
      <c r="L93" s="136"/>
      <c r="M93" s="136"/>
      <c r="N93" s="136"/>
      <c r="O93" s="136"/>
      <c r="P93" s="136"/>
      <c r="Q93" s="136"/>
      <c r="R93" s="136"/>
      <c r="S93" s="137"/>
      <c r="T93" s="138"/>
      <c r="U93" s="136"/>
      <c r="V93" s="136"/>
      <c r="W93" s="136"/>
      <c r="X93" s="136"/>
      <c r="Y93" s="136"/>
      <c r="Z93" s="136"/>
      <c r="AA93" s="139"/>
      <c r="AT93" s="140" t="s">
        <v>141</v>
      </c>
      <c r="AU93" s="140" t="s">
        <v>83</v>
      </c>
      <c r="AV93" s="140" t="s">
        <v>16</v>
      </c>
      <c r="AW93" s="140" t="s">
        <v>103</v>
      </c>
      <c r="AX93" s="140" t="s">
        <v>70</v>
      </c>
      <c r="AY93" s="140" t="s">
        <v>129</v>
      </c>
    </row>
    <row r="94" spans="2:51" s="6" customFormat="1" ht="15.75" customHeight="1">
      <c r="B94" s="141"/>
      <c r="C94" s="142"/>
      <c r="D94" s="142"/>
      <c r="E94" s="142"/>
      <c r="F94" s="224" t="s">
        <v>149</v>
      </c>
      <c r="G94" s="225"/>
      <c r="H94" s="225"/>
      <c r="I94" s="225"/>
      <c r="J94" s="142"/>
      <c r="K94" s="144">
        <v>23.427</v>
      </c>
      <c r="L94" s="142"/>
      <c r="M94" s="142"/>
      <c r="N94" s="142"/>
      <c r="O94" s="142"/>
      <c r="P94" s="142"/>
      <c r="Q94" s="142"/>
      <c r="R94" s="142"/>
      <c r="S94" s="145"/>
      <c r="T94" s="146"/>
      <c r="U94" s="142"/>
      <c r="V94" s="142"/>
      <c r="W94" s="142"/>
      <c r="X94" s="142"/>
      <c r="Y94" s="142"/>
      <c r="Z94" s="142"/>
      <c r="AA94" s="147"/>
      <c r="AT94" s="148" t="s">
        <v>141</v>
      </c>
      <c r="AU94" s="148" t="s">
        <v>83</v>
      </c>
      <c r="AV94" s="148" t="s">
        <v>83</v>
      </c>
      <c r="AW94" s="148" t="s">
        <v>103</v>
      </c>
      <c r="AX94" s="148" t="s">
        <v>70</v>
      </c>
      <c r="AY94" s="148" t="s">
        <v>129</v>
      </c>
    </row>
    <row r="95" spans="2:51" s="6" customFormat="1" ht="27" customHeight="1">
      <c r="B95" s="141"/>
      <c r="C95" s="142"/>
      <c r="D95" s="142"/>
      <c r="E95" s="142"/>
      <c r="F95" s="224" t="s">
        <v>150</v>
      </c>
      <c r="G95" s="225"/>
      <c r="H95" s="225"/>
      <c r="I95" s="225"/>
      <c r="J95" s="142"/>
      <c r="K95" s="144">
        <v>0.656</v>
      </c>
      <c r="L95" s="142"/>
      <c r="M95" s="142"/>
      <c r="N95" s="142"/>
      <c r="O95" s="142"/>
      <c r="P95" s="142"/>
      <c r="Q95" s="142"/>
      <c r="R95" s="142"/>
      <c r="S95" s="145"/>
      <c r="T95" s="146"/>
      <c r="U95" s="142"/>
      <c r="V95" s="142"/>
      <c r="W95" s="142"/>
      <c r="X95" s="142"/>
      <c r="Y95" s="142"/>
      <c r="Z95" s="142"/>
      <c r="AA95" s="147"/>
      <c r="AT95" s="148" t="s">
        <v>141</v>
      </c>
      <c r="AU95" s="148" t="s">
        <v>83</v>
      </c>
      <c r="AV95" s="148" t="s">
        <v>83</v>
      </c>
      <c r="AW95" s="148" t="s">
        <v>103</v>
      </c>
      <c r="AX95" s="148" t="s">
        <v>70</v>
      </c>
      <c r="AY95" s="148" t="s">
        <v>129</v>
      </c>
    </row>
    <row r="96" spans="2:51" s="6" customFormat="1" ht="15.75" customHeight="1">
      <c r="B96" s="149"/>
      <c r="C96" s="150"/>
      <c r="D96" s="150"/>
      <c r="E96" s="150"/>
      <c r="F96" s="226" t="s">
        <v>151</v>
      </c>
      <c r="G96" s="227"/>
      <c r="H96" s="227"/>
      <c r="I96" s="227"/>
      <c r="J96" s="150"/>
      <c r="K96" s="151">
        <v>24.083</v>
      </c>
      <c r="L96" s="150"/>
      <c r="M96" s="150"/>
      <c r="N96" s="150"/>
      <c r="O96" s="150"/>
      <c r="P96" s="150"/>
      <c r="Q96" s="150"/>
      <c r="R96" s="150"/>
      <c r="S96" s="152"/>
      <c r="T96" s="153"/>
      <c r="U96" s="150"/>
      <c r="V96" s="150"/>
      <c r="W96" s="150"/>
      <c r="X96" s="150"/>
      <c r="Y96" s="150"/>
      <c r="Z96" s="150"/>
      <c r="AA96" s="154"/>
      <c r="AT96" s="155" t="s">
        <v>141</v>
      </c>
      <c r="AU96" s="155" t="s">
        <v>83</v>
      </c>
      <c r="AV96" s="155" t="s">
        <v>135</v>
      </c>
      <c r="AW96" s="155" t="s">
        <v>103</v>
      </c>
      <c r="AX96" s="155" t="s">
        <v>16</v>
      </c>
      <c r="AY96" s="155" t="s">
        <v>129</v>
      </c>
    </row>
    <row r="97" spans="2:63" s="6" customFormat="1" ht="27" customHeight="1">
      <c r="B97" s="21"/>
      <c r="C97" s="125" t="s">
        <v>135</v>
      </c>
      <c r="D97" s="125" t="s">
        <v>130</v>
      </c>
      <c r="E97" s="126" t="s">
        <v>152</v>
      </c>
      <c r="F97" s="216" t="s">
        <v>153</v>
      </c>
      <c r="G97" s="217"/>
      <c r="H97" s="217"/>
      <c r="I97" s="217"/>
      <c r="J97" s="128" t="s">
        <v>133</v>
      </c>
      <c r="K97" s="129">
        <v>19.948</v>
      </c>
      <c r="L97" s="218"/>
      <c r="M97" s="217"/>
      <c r="N97" s="219">
        <f>ROUND($L$97*$K$97,2)</f>
        <v>0</v>
      </c>
      <c r="O97" s="217"/>
      <c r="P97" s="217"/>
      <c r="Q97" s="217"/>
      <c r="R97" s="127" t="s">
        <v>134</v>
      </c>
      <c r="S97" s="41"/>
      <c r="T97" s="130"/>
      <c r="U97" s="131" t="s">
        <v>42</v>
      </c>
      <c r="V97" s="22"/>
      <c r="W97" s="22"/>
      <c r="X97" s="132">
        <v>0.0273</v>
      </c>
      <c r="Y97" s="132">
        <f>$X$97*$K$97</f>
        <v>0.5445804000000001</v>
      </c>
      <c r="Z97" s="132">
        <v>0</v>
      </c>
      <c r="AA97" s="133">
        <f>$Z$97*$K$97</f>
        <v>0</v>
      </c>
      <c r="AR97" s="89" t="s">
        <v>135</v>
      </c>
      <c r="AT97" s="89" t="s">
        <v>130</v>
      </c>
      <c r="AU97" s="89" t="s">
        <v>83</v>
      </c>
      <c r="AY97" s="6" t="s">
        <v>129</v>
      </c>
      <c r="BE97" s="134">
        <f>IF($U$97="základní",$N$97,0)</f>
        <v>0</v>
      </c>
      <c r="BF97" s="134">
        <f>IF($U$97="snížená",$N$97,0)</f>
        <v>0</v>
      </c>
      <c r="BG97" s="134">
        <f>IF($U$97="zákl. přenesená",$N$97,0)</f>
        <v>0</v>
      </c>
      <c r="BH97" s="134">
        <f>IF($U$97="sníž. přenesená",$N$97,0)</f>
        <v>0</v>
      </c>
      <c r="BI97" s="134">
        <f>IF($U$97="nulová",$N$97,0)</f>
        <v>0</v>
      </c>
      <c r="BJ97" s="89" t="s">
        <v>83</v>
      </c>
      <c r="BK97" s="134">
        <f>ROUND($L$97*$K$97,2)</f>
        <v>0</v>
      </c>
    </row>
    <row r="98" spans="2:47" s="6" customFormat="1" ht="16.5" customHeight="1">
      <c r="B98" s="21"/>
      <c r="C98" s="22"/>
      <c r="D98" s="22"/>
      <c r="E98" s="22"/>
      <c r="F98" s="220" t="s">
        <v>154</v>
      </c>
      <c r="G98" s="186"/>
      <c r="H98" s="186"/>
      <c r="I98" s="186"/>
      <c r="J98" s="186"/>
      <c r="K98" s="186"/>
      <c r="L98" s="186"/>
      <c r="M98" s="186"/>
      <c r="N98" s="186"/>
      <c r="O98" s="186"/>
      <c r="P98" s="186"/>
      <c r="Q98" s="186"/>
      <c r="R98" s="186"/>
      <c r="S98" s="41"/>
      <c r="T98" s="50"/>
      <c r="U98" s="22"/>
      <c r="V98" s="22"/>
      <c r="W98" s="22"/>
      <c r="X98" s="22"/>
      <c r="Y98" s="22"/>
      <c r="Z98" s="22"/>
      <c r="AA98" s="51"/>
      <c r="AT98" s="6" t="s">
        <v>137</v>
      </c>
      <c r="AU98" s="6" t="s">
        <v>83</v>
      </c>
    </row>
    <row r="99" spans="2:47" s="6" customFormat="1" ht="156.75" customHeight="1">
      <c r="B99" s="21"/>
      <c r="C99" s="22"/>
      <c r="D99" s="22"/>
      <c r="E99" s="22"/>
      <c r="F99" s="221" t="s">
        <v>138</v>
      </c>
      <c r="G99" s="186"/>
      <c r="H99" s="186"/>
      <c r="I99" s="186"/>
      <c r="J99" s="186"/>
      <c r="K99" s="186"/>
      <c r="L99" s="186"/>
      <c r="M99" s="186"/>
      <c r="N99" s="186"/>
      <c r="O99" s="186"/>
      <c r="P99" s="186"/>
      <c r="Q99" s="186"/>
      <c r="R99" s="186"/>
      <c r="S99" s="41"/>
      <c r="T99" s="50"/>
      <c r="U99" s="22"/>
      <c r="V99" s="22"/>
      <c r="W99" s="22"/>
      <c r="X99" s="22"/>
      <c r="Y99" s="22"/>
      <c r="Z99" s="22"/>
      <c r="AA99" s="51"/>
      <c r="AT99" s="6" t="s">
        <v>139</v>
      </c>
      <c r="AU99" s="6" t="s">
        <v>83</v>
      </c>
    </row>
    <row r="100" spans="2:51" s="6" customFormat="1" ht="15.75" customHeight="1">
      <c r="B100" s="135"/>
      <c r="C100" s="136"/>
      <c r="D100" s="136"/>
      <c r="E100" s="136"/>
      <c r="F100" s="222" t="s">
        <v>155</v>
      </c>
      <c r="G100" s="223"/>
      <c r="H100" s="223"/>
      <c r="I100" s="223"/>
      <c r="J100" s="136"/>
      <c r="K100" s="136"/>
      <c r="L100" s="136"/>
      <c r="M100" s="136"/>
      <c r="N100" s="136"/>
      <c r="O100" s="136"/>
      <c r="P100" s="136"/>
      <c r="Q100" s="136"/>
      <c r="R100" s="136"/>
      <c r="S100" s="137"/>
      <c r="T100" s="138"/>
      <c r="U100" s="136"/>
      <c r="V100" s="136"/>
      <c r="W100" s="136"/>
      <c r="X100" s="136"/>
      <c r="Y100" s="136"/>
      <c r="Z100" s="136"/>
      <c r="AA100" s="139"/>
      <c r="AT100" s="140" t="s">
        <v>141</v>
      </c>
      <c r="AU100" s="140" t="s">
        <v>83</v>
      </c>
      <c r="AV100" s="140" t="s">
        <v>16</v>
      </c>
      <c r="AW100" s="140" t="s">
        <v>103</v>
      </c>
      <c r="AX100" s="140" t="s">
        <v>70</v>
      </c>
      <c r="AY100" s="140" t="s">
        <v>129</v>
      </c>
    </row>
    <row r="101" spans="2:51" s="6" customFormat="1" ht="15.75" customHeight="1">
      <c r="B101" s="135"/>
      <c r="C101" s="136"/>
      <c r="D101" s="136"/>
      <c r="E101" s="136"/>
      <c r="F101" s="222" t="s">
        <v>142</v>
      </c>
      <c r="G101" s="223"/>
      <c r="H101" s="223"/>
      <c r="I101" s="223"/>
      <c r="J101" s="136"/>
      <c r="K101" s="136"/>
      <c r="L101" s="136"/>
      <c r="M101" s="136"/>
      <c r="N101" s="136"/>
      <c r="O101" s="136"/>
      <c r="P101" s="136"/>
      <c r="Q101" s="136"/>
      <c r="R101" s="136"/>
      <c r="S101" s="137"/>
      <c r="T101" s="138"/>
      <c r="U101" s="136"/>
      <c r="V101" s="136"/>
      <c r="W101" s="136"/>
      <c r="X101" s="136"/>
      <c r="Y101" s="136"/>
      <c r="Z101" s="136"/>
      <c r="AA101" s="139"/>
      <c r="AT101" s="140" t="s">
        <v>141</v>
      </c>
      <c r="AU101" s="140" t="s">
        <v>83</v>
      </c>
      <c r="AV101" s="140" t="s">
        <v>16</v>
      </c>
      <c r="AW101" s="140" t="s">
        <v>103</v>
      </c>
      <c r="AX101" s="140" t="s">
        <v>70</v>
      </c>
      <c r="AY101" s="140" t="s">
        <v>129</v>
      </c>
    </row>
    <row r="102" spans="2:51" s="6" customFormat="1" ht="15.75" customHeight="1">
      <c r="B102" s="141"/>
      <c r="C102" s="142"/>
      <c r="D102" s="142"/>
      <c r="E102" s="142"/>
      <c r="F102" s="224" t="s">
        <v>156</v>
      </c>
      <c r="G102" s="225"/>
      <c r="H102" s="225"/>
      <c r="I102" s="225"/>
      <c r="J102" s="142"/>
      <c r="K102" s="144">
        <v>4.425</v>
      </c>
      <c r="L102" s="142"/>
      <c r="M102" s="142"/>
      <c r="N102" s="142"/>
      <c r="O102" s="142"/>
      <c r="P102" s="142"/>
      <c r="Q102" s="142"/>
      <c r="R102" s="142"/>
      <c r="S102" s="145"/>
      <c r="T102" s="146"/>
      <c r="U102" s="142"/>
      <c r="V102" s="142"/>
      <c r="W102" s="142"/>
      <c r="X102" s="142"/>
      <c r="Y102" s="142"/>
      <c r="Z102" s="142"/>
      <c r="AA102" s="147"/>
      <c r="AT102" s="148" t="s">
        <v>141</v>
      </c>
      <c r="AU102" s="148" t="s">
        <v>83</v>
      </c>
      <c r="AV102" s="148" t="s">
        <v>83</v>
      </c>
      <c r="AW102" s="148" t="s">
        <v>103</v>
      </c>
      <c r="AX102" s="148" t="s">
        <v>70</v>
      </c>
      <c r="AY102" s="148" t="s">
        <v>129</v>
      </c>
    </row>
    <row r="103" spans="2:51" s="6" customFormat="1" ht="15.75" customHeight="1">
      <c r="B103" s="135"/>
      <c r="C103" s="136"/>
      <c r="D103" s="136"/>
      <c r="E103" s="136"/>
      <c r="F103" s="222" t="s">
        <v>157</v>
      </c>
      <c r="G103" s="223"/>
      <c r="H103" s="223"/>
      <c r="I103" s="223"/>
      <c r="J103" s="136"/>
      <c r="K103" s="136"/>
      <c r="L103" s="136"/>
      <c r="M103" s="136"/>
      <c r="N103" s="136"/>
      <c r="O103" s="136"/>
      <c r="P103" s="136"/>
      <c r="Q103" s="136"/>
      <c r="R103" s="136"/>
      <c r="S103" s="137"/>
      <c r="T103" s="138"/>
      <c r="U103" s="136"/>
      <c r="V103" s="136"/>
      <c r="W103" s="136"/>
      <c r="X103" s="136"/>
      <c r="Y103" s="136"/>
      <c r="Z103" s="136"/>
      <c r="AA103" s="139"/>
      <c r="AT103" s="140" t="s">
        <v>141</v>
      </c>
      <c r="AU103" s="140" t="s">
        <v>83</v>
      </c>
      <c r="AV103" s="140" t="s">
        <v>16</v>
      </c>
      <c r="AW103" s="140" t="s">
        <v>103</v>
      </c>
      <c r="AX103" s="140" t="s">
        <v>70</v>
      </c>
      <c r="AY103" s="140" t="s">
        <v>129</v>
      </c>
    </row>
    <row r="104" spans="2:51" s="6" customFormat="1" ht="15.75" customHeight="1">
      <c r="B104" s="141"/>
      <c r="C104" s="142"/>
      <c r="D104" s="142"/>
      <c r="E104" s="142"/>
      <c r="F104" s="224" t="s">
        <v>158</v>
      </c>
      <c r="G104" s="225"/>
      <c r="H104" s="225"/>
      <c r="I104" s="225"/>
      <c r="J104" s="142"/>
      <c r="K104" s="144">
        <v>2.42</v>
      </c>
      <c r="L104" s="142"/>
      <c r="M104" s="142"/>
      <c r="N104" s="142"/>
      <c r="O104" s="142"/>
      <c r="P104" s="142"/>
      <c r="Q104" s="142"/>
      <c r="R104" s="142"/>
      <c r="S104" s="145"/>
      <c r="T104" s="146"/>
      <c r="U104" s="142"/>
      <c r="V104" s="142"/>
      <c r="W104" s="142"/>
      <c r="X104" s="142"/>
      <c r="Y104" s="142"/>
      <c r="Z104" s="142"/>
      <c r="AA104" s="147"/>
      <c r="AT104" s="148" t="s">
        <v>141</v>
      </c>
      <c r="AU104" s="148" t="s">
        <v>83</v>
      </c>
      <c r="AV104" s="148" t="s">
        <v>83</v>
      </c>
      <c r="AW104" s="148" t="s">
        <v>103</v>
      </c>
      <c r="AX104" s="148" t="s">
        <v>70</v>
      </c>
      <c r="AY104" s="148" t="s">
        <v>129</v>
      </c>
    </row>
    <row r="105" spans="2:51" s="6" customFormat="1" ht="15.75" customHeight="1">
      <c r="B105" s="135"/>
      <c r="C105" s="136"/>
      <c r="D105" s="136"/>
      <c r="E105" s="136"/>
      <c r="F105" s="222" t="s">
        <v>159</v>
      </c>
      <c r="G105" s="223"/>
      <c r="H105" s="223"/>
      <c r="I105" s="223"/>
      <c r="J105" s="136"/>
      <c r="K105" s="136"/>
      <c r="L105" s="136"/>
      <c r="M105" s="136"/>
      <c r="N105" s="136"/>
      <c r="O105" s="136"/>
      <c r="P105" s="136"/>
      <c r="Q105" s="136"/>
      <c r="R105" s="136"/>
      <c r="S105" s="137"/>
      <c r="T105" s="138"/>
      <c r="U105" s="136"/>
      <c r="V105" s="136"/>
      <c r="W105" s="136"/>
      <c r="X105" s="136"/>
      <c r="Y105" s="136"/>
      <c r="Z105" s="136"/>
      <c r="AA105" s="139"/>
      <c r="AT105" s="140" t="s">
        <v>141</v>
      </c>
      <c r="AU105" s="140" t="s">
        <v>83</v>
      </c>
      <c r="AV105" s="140" t="s">
        <v>16</v>
      </c>
      <c r="AW105" s="140" t="s">
        <v>103</v>
      </c>
      <c r="AX105" s="140" t="s">
        <v>70</v>
      </c>
      <c r="AY105" s="140" t="s">
        <v>129</v>
      </c>
    </row>
    <row r="106" spans="2:51" s="6" customFormat="1" ht="15.75" customHeight="1">
      <c r="B106" s="141"/>
      <c r="C106" s="142"/>
      <c r="D106" s="142"/>
      <c r="E106" s="142"/>
      <c r="F106" s="224" t="s">
        <v>160</v>
      </c>
      <c r="G106" s="225"/>
      <c r="H106" s="225"/>
      <c r="I106" s="225"/>
      <c r="J106" s="142"/>
      <c r="K106" s="144">
        <v>13.103</v>
      </c>
      <c r="L106" s="142"/>
      <c r="M106" s="142"/>
      <c r="N106" s="142"/>
      <c r="O106" s="142"/>
      <c r="P106" s="142"/>
      <c r="Q106" s="142"/>
      <c r="R106" s="142"/>
      <c r="S106" s="145"/>
      <c r="T106" s="146"/>
      <c r="U106" s="142"/>
      <c r="V106" s="142"/>
      <c r="W106" s="142"/>
      <c r="X106" s="142"/>
      <c r="Y106" s="142"/>
      <c r="Z106" s="142"/>
      <c r="AA106" s="147"/>
      <c r="AT106" s="148" t="s">
        <v>141</v>
      </c>
      <c r="AU106" s="148" t="s">
        <v>83</v>
      </c>
      <c r="AV106" s="148" t="s">
        <v>83</v>
      </c>
      <c r="AW106" s="148" t="s">
        <v>103</v>
      </c>
      <c r="AX106" s="148" t="s">
        <v>70</v>
      </c>
      <c r="AY106" s="148" t="s">
        <v>129</v>
      </c>
    </row>
    <row r="107" spans="2:51" s="6" customFormat="1" ht="15.75" customHeight="1">
      <c r="B107" s="149"/>
      <c r="C107" s="150"/>
      <c r="D107" s="150"/>
      <c r="E107" s="150"/>
      <c r="F107" s="226" t="s">
        <v>151</v>
      </c>
      <c r="G107" s="227"/>
      <c r="H107" s="227"/>
      <c r="I107" s="227"/>
      <c r="J107" s="150"/>
      <c r="K107" s="151">
        <v>19.948</v>
      </c>
      <c r="L107" s="150"/>
      <c r="M107" s="150"/>
      <c r="N107" s="150"/>
      <c r="O107" s="150"/>
      <c r="P107" s="150"/>
      <c r="Q107" s="150"/>
      <c r="R107" s="150"/>
      <c r="S107" s="152"/>
      <c r="T107" s="153"/>
      <c r="U107" s="150"/>
      <c r="V107" s="150"/>
      <c r="W107" s="150"/>
      <c r="X107" s="150"/>
      <c r="Y107" s="150"/>
      <c r="Z107" s="150"/>
      <c r="AA107" s="154"/>
      <c r="AT107" s="155" t="s">
        <v>141</v>
      </c>
      <c r="AU107" s="155" t="s">
        <v>83</v>
      </c>
      <c r="AV107" s="155" t="s">
        <v>135</v>
      </c>
      <c r="AW107" s="155" t="s">
        <v>103</v>
      </c>
      <c r="AX107" s="155" t="s">
        <v>16</v>
      </c>
      <c r="AY107" s="155" t="s">
        <v>129</v>
      </c>
    </row>
    <row r="108" spans="2:63" s="6" customFormat="1" ht="27" customHeight="1">
      <c r="B108" s="21"/>
      <c r="C108" s="125" t="s">
        <v>161</v>
      </c>
      <c r="D108" s="125" t="s">
        <v>130</v>
      </c>
      <c r="E108" s="126" t="s">
        <v>162</v>
      </c>
      <c r="F108" s="216" t="s">
        <v>163</v>
      </c>
      <c r="G108" s="217"/>
      <c r="H108" s="217"/>
      <c r="I108" s="217"/>
      <c r="J108" s="128" t="s">
        <v>133</v>
      </c>
      <c r="K108" s="129">
        <v>28.495</v>
      </c>
      <c r="L108" s="218"/>
      <c r="M108" s="217"/>
      <c r="N108" s="219">
        <f>ROUND($L$108*$K$108,2)</f>
        <v>0</v>
      </c>
      <c r="O108" s="217"/>
      <c r="P108" s="217"/>
      <c r="Q108" s="217"/>
      <c r="R108" s="127" t="s">
        <v>134</v>
      </c>
      <c r="S108" s="41"/>
      <c r="T108" s="130"/>
      <c r="U108" s="131" t="s">
        <v>42</v>
      </c>
      <c r="V108" s="22"/>
      <c r="W108" s="22"/>
      <c r="X108" s="132">
        <v>0.01634</v>
      </c>
      <c r="Y108" s="132">
        <f>$X$108*$K$108</f>
        <v>0.46560830000000003</v>
      </c>
      <c r="Z108" s="132">
        <v>0</v>
      </c>
      <c r="AA108" s="133">
        <f>$Z$108*$K$108</f>
        <v>0</v>
      </c>
      <c r="AR108" s="89" t="s">
        <v>135</v>
      </c>
      <c r="AT108" s="89" t="s">
        <v>130</v>
      </c>
      <c r="AU108" s="89" t="s">
        <v>83</v>
      </c>
      <c r="AY108" s="6" t="s">
        <v>129</v>
      </c>
      <c r="BE108" s="134">
        <f>IF($U$108="základní",$N$108,0)</f>
        <v>0</v>
      </c>
      <c r="BF108" s="134">
        <f>IF($U$108="snížená",$N$108,0)</f>
        <v>0</v>
      </c>
      <c r="BG108" s="134">
        <f>IF($U$108="zákl. přenesená",$N$108,0)</f>
        <v>0</v>
      </c>
      <c r="BH108" s="134">
        <f>IF($U$108="sníž. přenesená",$N$108,0)</f>
        <v>0</v>
      </c>
      <c r="BI108" s="134">
        <f>IF($U$108="nulová",$N$108,0)</f>
        <v>0</v>
      </c>
      <c r="BJ108" s="89" t="s">
        <v>83</v>
      </c>
      <c r="BK108" s="134">
        <f>ROUND($L$108*$K$108,2)</f>
        <v>0</v>
      </c>
    </row>
    <row r="109" spans="2:47" s="6" customFormat="1" ht="16.5" customHeight="1">
      <c r="B109" s="21"/>
      <c r="C109" s="22"/>
      <c r="D109" s="22"/>
      <c r="E109" s="22"/>
      <c r="F109" s="220" t="s">
        <v>164</v>
      </c>
      <c r="G109" s="186"/>
      <c r="H109" s="186"/>
      <c r="I109" s="186"/>
      <c r="J109" s="186"/>
      <c r="K109" s="186"/>
      <c r="L109" s="186"/>
      <c r="M109" s="186"/>
      <c r="N109" s="186"/>
      <c r="O109" s="186"/>
      <c r="P109" s="186"/>
      <c r="Q109" s="186"/>
      <c r="R109" s="186"/>
      <c r="S109" s="41"/>
      <c r="T109" s="50"/>
      <c r="U109" s="22"/>
      <c r="V109" s="22"/>
      <c r="W109" s="22"/>
      <c r="X109" s="22"/>
      <c r="Y109" s="22"/>
      <c r="Z109" s="22"/>
      <c r="AA109" s="51"/>
      <c r="AT109" s="6" t="s">
        <v>137</v>
      </c>
      <c r="AU109" s="6" t="s">
        <v>83</v>
      </c>
    </row>
    <row r="110" spans="2:51" s="6" customFormat="1" ht="15.75" customHeight="1">
      <c r="B110" s="135"/>
      <c r="C110" s="136"/>
      <c r="D110" s="136"/>
      <c r="E110" s="136"/>
      <c r="F110" s="222" t="s">
        <v>165</v>
      </c>
      <c r="G110" s="223"/>
      <c r="H110" s="223"/>
      <c r="I110" s="223"/>
      <c r="J110" s="136"/>
      <c r="K110" s="136"/>
      <c r="L110" s="136"/>
      <c r="M110" s="136"/>
      <c r="N110" s="136"/>
      <c r="O110" s="136"/>
      <c r="P110" s="136"/>
      <c r="Q110" s="136"/>
      <c r="R110" s="136"/>
      <c r="S110" s="137"/>
      <c r="T110" s="138"/>
      <c r="U110" s="136"/>
      <c r="V110" s="136"/>
      <c r="W110" s="136"/>
      <c r="X110" s="136"/>
      <c r="Y110" s="136"/>
      <c r="Z110" s="136"/>
      <c r="AA110" s="139"/>
      <c r="AT110" s="140" t="s">
        <v>141</v>
      </c>
      <c r="AU110" s="140" t="s">
        <v>83</v>
      </c>
      <c r="AV110" s="140" t="s">
        <v>16</v>
      </c>
      <c r="AW110" s="140" t="s">
        <v>103</v>
      </c>
      <c r="AX110" s="140" t="s">
        <v>70</v>
      </c>
      <c r="AY110" s="140" t="s">
        <v>129</v>
      </c>
    </row>
    <row r="111" spans="2:51" s="6" customFormat="1" ht="15.75" customHeight="1">
      <c r="B111" s="141"/>
      <c r="C111" s="142"/>
      <c r="D111" s="142"/>
      <c r="E111" s="142"/>
      <c r="F111" s="224" t="s">
        <v>166</v>
      </c>
      <c r="G111" s="225"/>
      <c r="H111" s="225"/>
      <c r="I111" s="225"/>
      <c r="J111" s="142"/>
      <c r="K111" s="144">
        <v>13.103</v>
      </c>
      <c r="L111" s="142"/>
      <c r="M111" s="142"/>
      <c r="N111" s="142"/>
      <c r="O111" s="142"/>
      <c r="P111" s="142"/>
      <c r="Q111" s="142"/>
      <c r="R111" s="142"/>
      <c r="S111" s="145"/>
      <c r="T111" s="146"/>
      <c r="U111" s="142"/>
      <c r="V111" s="142"/>
      <c r="W111" s="142"/>
      <c r="X111" s="142"/>
      <c r="Y111" s="142"/>
      <c r="Z111" s="142"/>
      <c r="AA111" s="147"/>
      <c r="AT111" s="148" t="s">
        <v>141</v>
      </c>
      <c r="AU111" s="148" t="s">
        <v>83</v>
      </c>
      <c r="AV111" s="148" t="s">
        <v>83</v>
      </c>
      <c r="AW111" s="148" t="s">
        <v>103</v>
      </c>
      <c r="AX111" s="148" t="s">
        <v>70</v>
      </c>
      <c r="AY111" s="148" t="s">
        <v>129</v>
      </c>
    </row>
    <row r="112" spans="2:51" s="6" customFormat="1" ht="15.75" customHeight="1">
      <c r="B112" s="141"/>
      <c r="C112" s="142"/>
      <c r="D112" s="142"/>
      <c r="E112" s="142"/>
      <c r="F112" s="224" t="s">
        <v>167</v>
      </c>
      <c r="G112" s="225"/>
      <c r="H112" s="225"/>
      <c r="I112" s="225"/>
      <c r="J112" s="142"/>
      <c r="K112" s="144">
        <v>1.2</v>
      </c>
      <c r="L112" s="142"/>
      <c r="M112" s="142"/>
      <c r="N112" s="142"/>
      <c r="O112" s="142"/>
      <c r="P112" s="142"/>
      <c r="Q112" s="142"/>
      <c r="R112" s="142"/>
      <c r="S112" s="145"/>
      <c r="T112" s="146"/>
      <c r="U112" s="142"/>
      <c r="V112" s="142"/>
      <c r="W112" s="142"/>
      <c r="X112" s="142"/>
      <c r="Y112" s="142"/>
      <c r="Z112" s="142"/>
      <c r="AA112" s="147"/>
      <c r="AT112" s="148" t="s">
        <v>141</v>
      </c>
      <c r="AU112" s="148" t="s">
        <v>83</v>
      </c>
      <c r="AV112" s="148" t="s">
        <v>83</v>
      </c>
      <c r="AW112" s="148" t="s">
        <v>103</v>
      </c>
      <c r="AX112" s="148" t="s">
        <v>70</v>
      </c>
      <c r="AY112" s="148" t="s">
        <v>129</v>
      </c>
    </row>
    <row r="113" spans="2:51" s="6" customFormat="1" ht="15.75" customHeight="1">
      <c r="B113" s="141"/>
      <c r="C113" s="142"/>
      <c r="D113" s="142"/>
      <c r="E113" s="142"/>
      <c r="F113" s="224" t="s">
        <v>168</v>
      </c>
      <c r="G113" s="225"/>
      <c r="H113" s="225"/>
      <c r="I113" s="225"/>
      <c r="J113" s="142"/>
      <c r="K113" s="144">
        <v>9.063</v>
      </c>
      <c r="L113" s="142"/>
      <c r="M113" s="142"/>
      <c r="N113" s="142"/>
      <c r="O113" s="142"/>
      <c r="P113" s="142"/>
      <c r="Q113" s="142"/>
      <c r="R113" s="142"/>
      <c r="S113" s="145"/>
      <c r="T113" s="146"/>
      <c r="U113" s="142"/>
      <c r="V113" s="142"/>
      <c r="W113" s="142"/>
      <c r="X113" s="142"/>
      <c r="Y113" s="142"/>
      <c r="Z113" s="142"/>
      <c r="AA113" s="147"/>
      <c r="AT113" s="148" t="s">
        <v>141</v>
      </c>
      <c r="AU113" s="148" t="s">
        <v>83</v>
      </c>
      <c r="AV113" s="148" t="s">
        <v>83</v>
      </c>
      <c r="AW113" s="148" t="s">
        <v>103</v>
      </c>
      <c r="AX113" s="148" t="s">
        <v>70</v>
      </c>
      <c r="AY113" s="148" t="s">
        <v>129</v>
      </c>
    </row>
    <row r="114" spans="2:51" s="6" customFormat="1" ht="39" customHeight="1">
      <c r="B114" s="141"/>
      <c r="C114" s="142"/>
      <c r="D114" s="142"/>
      <c r="E114" s="142"/>
      <c r="F114" s="224" t="s">
        <v>169</v>
      </c>
      <c r="G114" s="225"/>
      <c r="H114" s="225"/>
      <c r="I114" s="225"/>
      <c r="J114" s="142"/>
      <c r="K114" s="144">
        <v>5.129</v>
      </c>
      <c r="L114" s="142"/>
      <c r="M114" s="142"/>
      <c r="N114" s="142"/>
      <c r="O114" s="142"/>
      <c r="P114" s="142"/>
      <c r="Q114" s="142"/>
      <c r="R114" s="142"/>
      <c r="S114" s="145"/>
      <c r="T114" s="146"/>
      <c r="U114" s="142"/>
      <c r="V114" s="142"/>
      <c r="W114" s="142"/>
      <c r="X114" s="142"/>
      <c r="Y114" s="142"/>
      <c r="Z114" s="142"/>
      <c r="AA114" s="147"/>
      <c r="AT114" s="148" t="s">
        <v>141</v>
      </c>
      <c r="AU114" s="148" t="s">
        <v>83</v>
      </c>
      <c r="AV114" s="148" t="s">
        <v>83</v>
      </c>
      <c r="AW114" s="148" t="s">
        <v>103</v>
      </c>
      <c r="AX114" s="148" t="s">
        <v>70</v>
      </c>
      <c r="AY114" s="148" t="s">
        <v>129</v>
      </c>
    </row>
    <row r="115" spans="2:51" s="6" customFormat="1" ht="15.75" customHeight="1">
      <c r="B115" s="149"/>
      <c r="C115" s="150"/>
      <c r="D115" s="150"/>
      <c r="E115" s="150"/>
      <c r="F115" s="226" t="s">
        <v>151</v>
      </c>
      <c r="G115" s="227"/>
      <c r="H115" s="227"/>
      <c r="I115" s="227"/>
      <c r="J115" s="150"/>
      <c r="K115" s="151">
        <v>28.495</v>
      </c>
      <c r="L115" s="150"/>
      <c r="M115" s="150"/>
      <c r="N115" s="150"/>
      <c r="O115" s="150"/>
      <c r="P115" s="150"/>
      <c r="Q115" s="150"/>
      <c r="R115" s="150"/>
      <c r="S115" s="152"/>
      <c r="T115" s="153"/>
      <c r="U115" s="150"/>
      <c r="V115" s="150"/>
      <c r="W115" s="150"/>
      <c r="X115" s="150"/>
      <c r="Y115" s="150"/>
      <c r="Z115" s="150"/>
      <c r="AA115" s="154"/>
      <c r="AT115" s="155" t="s">
        <v>141</v>
      </c>
      <c r="AU115" s="155" t="s">
        <v>83</v>
      </c>
      <c r="AV115" s="155" t="s">
        <v>135</v>
      </c>
      <c r="AW115" s="155" t="s">
        <v>103</v>
      </c>
      <c r="AX115" s="155" t="s">
        <v>16</v>
      </c>
      <c r="AY115" s="155" t="s">
        <v>129</v>
      </c>
    </row>
    <row r="116" spans="2:63" s="6" customFormat="1" ht="27" customHeight="1">
      <c r="B116" s="21"/>
      <c r="C116" s="125" t="s">
        <v>170</v>
      </c>
      <c r="D116" s="125" t="s">
        <v>130</v>
      </c>
      <c r="E116" s="126" t="s">
        <v>171</v>
      </c>
      <c r="F116" s="216" t="s">
        <v>172</v>
      </c>
      <c r="G116" s="217"/>
      <c r="H116" s="217"/>
      <c r="I116" s="217"/>
      <c r="J116" s="128" t="s">
        <v>133</v>
      </c>
      <c r="K116" s="129">
        <v>1.4</v>
      </c>
      <c r="L116" s="218"/>
      <c r="M116" s="217"/>
      <c r="N116" s="219">
        <f>ROUND($L$116*$K$116,2)</f>
        <v>0</v>
      </c>
      <c r="O116" s="217"/>
      <c r="P116" s="217"/>
      <c r="Q116" s="217"/>
      <c r="R116" s="127" t="s">
        <v>134</v>
      </c>
      <c r="S116" s="41"/>
      <c r="T116" s="130"/>
      <c r="U116" s="131" t="s">
        <v>42</v>
      </c>
      <c r="V116" s="22"/>
      <c r="W116" s="22"/>
      <c r="X116" s="132">
        <v>0.08087</v>
      </c>
      <c r="Y116" s="132">
        <f>$X$116*$K$116</f>
        <v>0.11321799999999999</v>
      </c>
      <c r="Z116" s="132">
        <v>0</v>
      </c>
      <c r="AA116" s="133">
        <f>$Z$116*$K$116</f>
        <v>0</v>
      </c>
      <c r="AR116" s="89" t="s">
        <v>135</v>
      </c>
      <c r="AT116" s="89" t="s">
        <v>130</v>
      </c>
      <c r="AU116" s="89" t="s">
        <v>83</v>
      </c>
      <c r="AY116" s="6" t="s">
        <v>129</v>
      </c>
      <c r="BE116" s="134">
        <f>IF($U$116="základní",$N$116,0)</f>
        <v>0</v>
      </c>
      <c r="BF116" s="134">
        <f>IF($U$116="snížená",$N$116,0)</f>
        <v>0</v>
      </c>
      <c r="BG116" s="134">
        <f>IF($U$116="zákl. přenesená",$N$116,0)</f>
        <v>0</v>
      </c>
      <c r="BH116" s="134">
        <f>IF($U$116="sníž. přenesená",$N$116,0)</f>
        <v>0</v>
      </c>
      <c r="BI116" s="134">
        <f>IF($U$116="nulová",$N$116,0)</f>
        <v>0</v>
      </c>
      <c r="BJ116" s="89" t="s">
        <v>83</v>
      </c>
      <c r="BK116" s="134">
        <f>ROUND($L$116*$K$116,2)</f>
        <v>0</v>
      </c>
    </row>
    <row r="117" spans="2:47" s="6" customFormat="1" ht="16.5" customHeight="1">
      <c r="B117" s="21"/>
      <c r="C117" s="22"/>
      <c r="D117" s="22"/>
      <c r="E117" s="22"/>
      <c r="F117" s="220" t="s">
        <v>173</v>
      </c>
      <c r="G117" s="186"/>
      <c r="H117" s="186"/>
      <c r="I117" s="186"/>
      <c r="J117" s="186"/>
      <c r="K117" s="186"/>
      <c r="L117" s="186"/>
      <c r="M117" s="186"/>
      <c r="N117" s="186"/>
      <c r="O117" s="186"/>
      <c r="P117" s="186"/>
      <c r="Q117" s="186"/>
      <c r="R117" s="186"/>
      <c r="S117" s="41"/>
      <c r="T117" s="50"/>
      <c r="U117" s="22"/>
      <c r="V117" s="22"/>
      <c r="W117" s="22"/>
      <c r="X117" s="22"/>
      <c r="Y117" s="22"/>
      <c r="Z117" s="22"/>
      <c r="AA117" s="51"/>
      <c r="AT117" s="6" t="s">
        <v>137</v>
      </c>
      <c r="AU117" s="6" t="s">
        <v>83</v>
      </c>
    </row>
    <row r="118" spans="2:47" s="6" customFormat="1" ht="85.5" customHeight="1">
      <c r="B118" s="21"/>
      <c r="C118" s="22"/>
      <c r="D118" s="22"/>
      <c r="E118" s="22"/>
      <c r="F118" s="221" t="s">
        <v>174</v>
      </c>
      <c r="G118" s="186"/>
      <c r="H118" s="186"/>
      <c r="I118" s="186"/>
      <c r="J118" s="186"/>
      <c r="K118" s="186"/>
      <c r="L118" s="186"/>
      <c r="M118" s="186"/>
      <c r="N118" s="186"/>
      <c r="O118" s="186"/>
      <c r="P118" s="186"/>
      <c r="Q118" s="186"/>
      <c r="R118" s="186"/>
      <c r="S118" s="41"/>
      <c r="T118" s="50"/>
      <c r="U118" s="22"/>
      <c r="V118" s="22"/>
      <c r="W118" s="22"/>
      <c r="X118" s="22"/>
      <c r="Y118" s="22"/>
      <c r="Z118" s="22"/>
      <c r="AA118" s="51"/>
      <c r="AT118" s="6" t="s">
        <v>139</v>
      </c>
      <c r="AU118" s="6" t="s">
        <v>83</v>
      </c>
    </row>
    <row r="119" spans="2:51" s="6" customFormat="1" ht="15.75" customHeight="1">
      <c r="B119" s="135"/>
      <c r="C119" s="136"/>
      <c r="D119" s="136"/>
      <c r="E119" s="136"/>
      <c r="F119" s="222" t="s">
        <v>175</v>
      </c>
      <c r="G119" s="223"/>
      <c r="H119" s="223"/>
      <c r="I119" s="223"/>
      <c r="J119" s="136"/>
      <c r="K119" s="136"/>
      <c r="L119" s="136"/>
      <c r="M119" s="136"/>
      <c r="N119" s="136"/>
      <c r="O119" s="136"/>
      <c r="P119" s="136"/>
      <c r="Q119" s="136"/>
      <c r="R119" s="136"/>
      <c r="S119" s="137"/>
      <c r="T119" s="138"/>
      <c r="U119" s="136"/>
      <c r="V119" s="136"/>
      <c r="W119" s="136"/>
      <c r="X119" s="136"/>
      <c r="Y119" s="136"/>
      <c r="Z119" s="136"/>
      <c r="AA119" s="139"/>
      <c r="AT119" s="140" t="s">
        <v>141</v>
      </c>
      <c r="AU119" s="140" t="s">
        <v>83</v>
      </c>
      <c r="AV119" s="140" t="s">
        <v>16</v>
      </c>
      <c r="AW119" s="140" t="s">
        <v>103</v>
      </c>
      <c r="AX119" s="140" t="s">
        <v>70</v>
      </c>
      <c r="AY119" s="140" t="s">
        <v>129</v>
      </c>
    </row>
    <row r="120" spans="2:51" s="6" customFormat="1" ht="27" customHeight="1">
      <c r="B120" s="141"/>
      <c r="C120" s="142"/>
      <c r="D120" s="142"/>
      <c r="E120" s="142"/>
      <c r="F120" s="224" t="s">
        <v>176</v>
      </c>
      <c r="G120" s="225"/>
      <c r="H120" s="225"/>
      <c r="I120" s="225"/>
      <c r="J120" s="142"/>
      <c r="K120" s="144">
        <v>1.4</v>
      </c>
      <c r="L120" s="142"/>
      <c r="M120" s="142"/>
      <c r="N120" s="142"/>
      <c r="O120" s="142"/>
      <c r="P120" s="142"/>
      <c r="Q120" s="142"/>
      <c r="R120" s="142"/>
      <c r="S120" s="145"/>
      <c r="T120" s="146"/>
      <c r="U120" s="142"/>
      <c r="V120" s="142"/>
      <c r="W120" s="142"/>
      <c r="X120" s="142"/>
      <c r="Y120" s="142"/>
      <c r="Z120" s="142"/>
      <c r="AA120" s="147"/>
      <c r="AT120" s="148" t="s">
        <v>141</v>
      </c>
      <c r="AU120" s="148" t="s">
        <v>83</v>
      </c>
      <c r="AV120" s="148" t="s">
        <v>83</v>
      </c>
      <c r="AW120" s="148" t="s">
        <v>103</v>
      </c>
      <c r="AX120" s="148" t="s">
        <v>16</v>
      </c>
      <c r="AY120" s="148" t="s">
        <v>129</v>
      </c>
    </row>
    <row r="121" spans="2:63" s="6" customFormat="1" ht="27" customHeight="1">
      <c r="B121" s="21"/>
      <c r="C121" s="125" t="s">
        <v>177</v>
      </c>
      <c r="D121" s="125" t="s">
        <v>130</v>
      </c>
      <c r="E121" s="126" t="s">
        <v>178</v>
      </c>
      <c r="F121" s="216" t="s">
        <v>179</v>
      </c>
      <c r="G121" s="217"/>
      <c r="H121" s="217"/>
      <c r="I121" s="217"/>
      <c r="J121" s="128" t="s">
        <v>133</v>
      </c>
      <c r="K121" s="129">
        <v>4.1</v>
      </c>
      <c r="L121" s="218"/>
      <c r="M121" s="217"/>
      <c r="N121" s="219">
        <f>ROUND($L$121*$K$121,2)</f>
        <v>0</v>
      </c>
      <c r="O121" s="217"/>
      <c r="P121" s="217"/>
      <c r="Q121" s="217"/>
      <c r="R121" s="127" t="s">
        <v>134</v>
      </c>
      <c r="S121" s="41"/>
      <c r="T121" s="130"/>
      <c r="U121" s="131" t="s">
        <v>42</v>
      </c>
      <c r="V121" s="22"/>
      <c r="W121" s="22"/>
      <c r="X121" s="132">
        <v>0.09346</v>
      </c>
      <c r="Y121" s="132">
        <f>$X$121*$K$121</f>
        <v>0.38318599999999997</v>
      </c>
      <c r="Z121" s="132">
        <v>0</v>
      </c>
      <c r="AA121" s="133">
        <f>$Z$121*$K$121</f>
        <v>0</v>
      </c>
      <c r="AR121" s="89" t="s">
        <v>135</v>
      </c>
      <c r="AT121" s="89" t="s">
        <v>130</v>
      </c>
      <c r="AU121" s="89" t="s">
        <v>83</v>
      </c>
      <c r="AY121" s="6" t="s">
        <v>129</v>
      </c>
      <c r="BE121" s="134">
        <f>IF($U$121="základní",$N$121,0)</f>
        <v>0</v>
      </c>
      <c r="BF121" s="134">
        <f>IF($U$121="snížená",$N$121,0)</f>
        <v>0</v>
      </c>
      <c r="BG121" s="134">
        <f>IF($U$121="zákl. přenesená",$N$121,0)</f>
        <v>0</v>
      </c>
      <c r="BH121" s="134">
        <f>IF($U$121="sníž. přenesená",$N$121,0)</f>
        <v>0</v>
      </c>
      <c r="BI121" s="134">
        <f>IF($U$121="nulová",$N$121,0)</f>
        <v>0</v>
      </c>
      <c r="BJ121" s="89" t="s">
        <v>83</v>
      </c>
      <c r="BK121" s="134">
        <f>ROUND($L$121*$K$121,2)</f>
        <v>0</v>
      </c>
    </row>
    <row r="122" spans="2:47" s="6" customFormat="1" ht="27" customHeight="1">
      <c r="B122" s="21"/>
      <c r="C122" s="22"/>
      <c r="D122" s="22"/>
      <c r="E122" s="22"/>
      <c r="F122" s="220" t="s">
        <v>180</v>
      </c>
      <c r="G122" s="186"/>
      <c r="H122" s="186"/>
      <c r="I122" s="186"/>
      <c r="J122" s="186"/>
      <c r="K122" s="186"/>
      <c r="L122" s="186"/>
      <c r="M122" s="186"/>
      <c r="N122" s="186"/>
      <c r="O122" s="186"/>
      <c r="P122" s="186"/>
      <c r="Q122" s="186"/>
      <c r="R122" s="186"/>
      <c r="S122" s="41"/>
      <c r="T122" s="50"/>
      <c r="U122" s="22"/>
      <c r="V122" s="22"/>
      <c r="W122" s="22"/>
      <c r="X122" s="22"/>
      <c r="Y122" s="22"/>
      <c r="Z122" s="22"/>
      <c r="AA122" s="51"/>
      <c r="AT122" s="6" t="s">
        <v>137</v>
      </c>
      <c r="AU122" s="6" t="s">
        <v>83</v>
      </c>
    </row>
    <row r="123" spans="2:51" s="6" customFormat="1" ht="15.75" customHeight="1">
      <c r="B123" s="135"/>
      <c r="C123" s="136"/>
      <c r="D123" s="136"/>
      <c r="E123" s="136"/>
      <c r="F123" s="222" t="s">
        <v>181</v>
      </c>
      <c r="G123" s="223"/>
      <c r="H123" s="223"/>
      <c r="I123" s="223"/>
      <c r="J123" s="136"/>
      <c r="K123" s="136"/>
      <c r="L123" s="136"/>
      <c r="M123" s="136"/>
      <c r="N123" s="136"/>
      <c r="O123" s="136"/>
      <c r="P123" s="136"/>
      <c r="Q123" s="136"/>
      <c r="R123" s="136"/>
      <c r="S123" s="137"/>
      <c r="T123" s="138"/>
      <c r="U123" s="136"/>
      <c r="V123" s="136"/>
      <c r="W123" s="136"/>
      <c r="X123" s="136"/>
      <c r="Y123" s="136"/>
      <c r="Z123" s="136"/>
      <c r="AA123" s="139"/>
      <c r="AT123" s="140" t="s">
        <v>141</v>
      </c>
      <c r="AU123" s="140" t="s">
        <v>83</v>
      </c>
      <c r="AV123" s="140" t="s">
        <v>16</v>
      </c>
      <c r="AW123" s="140" t="s">
        <v>103</v>
      </c>
      <c r="AX123" s="140" t="s">
        <v>70</v>
      </c>
      <c r="AY123" s="140" t="s">
        <v>129</v>
      </c>
    </row>
    <row r="124" spans="2:51" s="6" customFormat="1" ht="15.75" customHeight="1">
      <c r="B124" s="135"/>
      <c r="C124" s="136"/>
      <c r="D124" s="136"/>
      <c r="E124" s="136"/>
      <c r="F124" s="222" t="s">
        <v>182</v>
      </c>
      <c r="G124" s="223"/>
      <c r="H124" s="223"/>
      <c r="I124" s="223"/>
      <c r="J124" s="136"/>
      <c r="K124" s="136"/>
      <c r="L124" s="136"/>
      <c r="M124" s="136"/>
      <c r="N124" s="136"/>
      <c r="O124" s="136"/>
      <c r="P124" s="136"/>
      <c r="Q124" s="136"/>
      <c r="R124" s="136"/>
      <c r="S124" s="137"/>
      <c r="T124" s="138"/>
      <c r="U124" s="136"/>
      <c r="V124" s="136"/>
      <c r="W124" s="136"/>
      <c r="X124" s="136"/>
      <c r="Y124" s="136"/>
      <c r="Z124" s="136"/>
      <c r="AA124" s="139"/>
      <c r="AT124" s="140" t="s">
        <v>141</v>
      </c>
      <c r="AU124" s="140" t="s">
        <v>83</v>
      </c>
      <c r="AV124" s="140" t="s">
        <v>16</v>
      </c>
      <c r="AW124" s="140" t="s">
        <v>103</v>
      </c>
      <c r="AX124" s="140" t="s">
        <v>70</v>
      </c>
      <c r="AY124" s="140" t="s">
        <v>129</v>
      </c>
    </row>
    <row r="125" spans="2:51" s="6" customFormat="1" ht="15.75" customHeight="1">
      <c r="B125" s="141"/>
      <c r="C125" s="142"/>
      <c r="D125" s="142"/>
      <c r="E125" s="142"/>
      <c r="F125" s="224" t="s">
        <v>143</v>
      </c>
      <c r="G125" s="225"/>
      <c r="H125" s="225"/>
      <c r="I125" s="225"/>
      <c r="J125" s="142"/>
      <c r="K125" s="144">
        <v>4.1</v>
      </c>
      <c r="L125" s="142"/>
      <c r="M125" s="142"/>
      <c r="N125" s="142"/>
      <c r="O125" s="142"/>
      <c r="P125" s="142"/>
      <c r="Q125" s="142"/>
      <c r="R125" s="142"/>
      <c r="S125" s="145"/>
      <c r="T125" s="146"/>
      <c r="U125" s="142"/>
      <c r="V125" s="142"/>
      <c r="W125" s="142"/>
      <c r="X125" s="142"/>
      <c r="Y125" s="142"/>
      <c r="Z125" s="142"/>
      <c r="AA125" s="147"/>
      <c r="AT125" s="148" t="s">
        <v>141</v>
      </c>
      <c r="AU125" s="148" t="s">
        <v>83</v>
      </c>
      <c r="AV125" s="148" t="s">
        <v>83</v>
      </c>
      <c r="AW125" s="148" t="s">
        <v>103</v>
      </c>
      <c r="AX125" s="148" t="s">
        <v>16</v>
      </c>
      <c r="AY125" s="148" t="s">
        <v>129</v>
      </c>
    </row>
    <row r="126" spans="2:63" s="6" customFormat="1" ht="27" customHeight="1">
      <c r="B126" s="21"/>
      <c r="C126" s="125" t="s">
        <v>21</v>
      </c>
      <c r="D126" s="125" t="s">
        <v>130</v>
      </c>
      <c r="E126" s="126" t="s">
        <v>183</v>
      </c>
      <c r="F126" s="216" t="s">
        <v>184</v>
      </c>
      <c r="G126" s="217"/>
      <c r="H126" s="217"/>
      <c r="I126" s="217"/>
      <c r="J126" s="128" t="s">
        <v>185</v>
      </c>
      <c r="K126" s="129">
        <v>1</v>
      </c>
      <c r="L126" s="218"/>
      <c r="M126" s="217"/>
      <c r="N126" s="219">
        <f>ROUND($L$126*$K$126,2)</f>
        <v>0</v>
      </c>
      <c r="O126" s="217"/>
      <c r="P126" s="217"/>
      <c r="Q126" s="217"/>
      <c r="R126" s="127" t="s">
        <v>134</v>
      </c>
      <c r="S126" s="41"/>
      <c r="T126" s="130"/>
      <c r="U126" s="131" t="s">
        <v>42</v>
      </c>
      <c r="V126" s="22"/>
      <c r="W126" s="22"/>
      <c r="X126" s="132">
        <v>0.4417</v>
      </c>
      <c r="Y126" s="132">
        <f>$X$126*$K$126</f>
        <v>0.4417</v>
      </c>
      <c r="Z126" s="132">
        <v>0</v>
      </c>
      <c r="AA126" s="133">
        <f>$Z$126*$K$126</f>
        <v>0</v>
      </c>
      <c r="AR126" s="89" t="s">
        <v>135</v>
      </c>
      <c r="AT126" s="89" t="s">
        <v>130</v>
      </c>
      <c r="AU126" s="89" t="s">
        <v>83</v>
      </c>
      <c r="AY126" s="6" t="s">
        <v>129</v>
      </c>
      <c r="BE126" s="134">
        <f>IF($U$126="základní",$N$126,0)</f>
        <v>0</v>
      </c>
      <c r="BF126" s="134">
        <f>IF($U$126="snížená",$N$126,0)</f>
        <v>0</v>
      </c>
      <c r="BG126" s="134">
        <f>IF($U$126="zákl. přenesená",$N$126,0)</f>
        <v>0</v>
      </c>
      <c r="BH126" s="134">
        <f>IF($U$126="sníž. přenesená",$N$126,0)</f>
        <v>0</v>
      </c>
      <c r="BI126" s="134">
        <f>IF($U$126="nulová",$N$126,0)</f>
        <v>0</v>
      </c>
      <c r="BJ126" s="89" t="s">
        <v>83</v>
      </c>
      <c r="BK126" s="134">
        <f>ROUND($L$126*$K$126,2)</f>
        <v>0</v>
      </c>
    </row>
    <row r="127" spans="2:47" s="6" customFormat="1" ht="16.5" customHeight="1">
      <c r="B127" s="21"/>
      <c r="C127" s="22"/>
      <c r="D127" s="22"/>
      <c r="E127" s="22"/>
      <c r="F127" s="220" t="s">
        <v>186</v>
      </c>
      <c r="G127" s="186"/>
      <c r="H127" s="186"/>
      <c r="I127" s="186"/>
      <c r="J127" s="186"/>
      <c r="K127" s="186"/>
      <c r="L127" s="186"/>
      <c r="M127" s="186"/>
      <c r="N127" s="186"/>
      <c r="O127" s="186"/>
      <c r="P127" s="186"/>
      <c r="Q127" s="186"/>
      <c r="R127" s="186"/>
      <c r="S127" s="41"/>
      <c r="T127" s="50"/>
      <c r="U127" s="22"/>
      <c r="V127" s="22"/>
      <c r="W127" s="22"/>
      <c r="X127" s="22"/>
      <c r="Y127" s="22"/>
      <c r="Z127" s="22"/>
      <c r="AA127" s="51"/>
      <c r="AT127" s="6" t="s">
        <v>137</v>
      </c>
      <c r="AU127" s="6" t="s">
        <v>83</v>
      </c>
    </row>
    <row r="128" spans="2:47" s="6" customFormat="1" ht="121.5" customHeight="1">
      <c r="B128" s="21"/>
      <c r="C128" s="22"/>
      <c r="D128" s="22"/>
      <c r="E128" s="22"/>
      <c r="F128" s="221" t="s">
        <v>187</v>
      </c>
      <c r="G128" s="186"/>
      <c r="H128" s="186"/>
      <c r="I128" s="186"/>
      <c r="J128" s="186"/>
      <c r="K128" s="186"/>
      <c r="L128" s="186"/>
      <c r="M128" s="186"/>
      <c r="N128" s="186"/>
      <c r="O128" s="186"/>
      <c r="P128" s="186"/>
      <c r="Q128" s="186"/>
      <c r="R128" s="186"/>
      <c r="S128" s="41"/>
      <c r="T128" s="50"/>
      <c r="U128" s="22"/>
      <c r="V128" s="22"/>
      <c r="W128" s="22"/>
      <c r="X128" s="22"/>
      <c r="Y128" s="22"/>
      <c r="Z128" s="22"/>
      <c r="AA128" s="51"/>
      <c r="AT128" s="6" t="s">
        <v>139</v>
      </c>
      <c r="AU128" s="6" t="s">
        <v>83</v>
      </c>
    </row>
    <row r="129" spans="2:51" s="6" customFormat="1" ht="15.75" customHeight="1">
      <c r="B129" s="135"/>
      <c r="C129" s="136"/>
      <c r="D129" s="136"/>
      <c r="E129" s="136"/>
      <c r="F129" s="222" t="s">
        <v>188</v>
      </c>
      <c r="G129" s="223"/>
      <c r="H129" s="223"/>
      <c r="I129" s="223"/>
      <c r="J129" s="136"/>
      <c r="K129" s="136"/>
      <c r="L129" s="136"/>
      <c r="M129" s="136"/>
      <c r="N129" s="136"/>
      <c r="O129" s="136"/>
      <c r="P129" s="136"/>
      <c r="Q129" s="136"/>
      <c r="R129" s="136"/>
      <c r="S129" s="137"/>
      <c r="T129" s="138"/>
      <c r="U129" s="136"/>
      <c r="V129" s="136"/>
      <c r="W129" s="136"/>
      <c r="X129" s="136"/>
      <c r="Y129" s="136"/>
      <c r="Z129" s="136"/>
      <c r="AA129" s="139"/>
      <c r="AT129" s="140" t="s">
        <v>141</v>
      </c>
      <c r="AU129" s="140" t="s">
        <v>83</v>
      </c>
      <c r="AV129" s="140" t="s">
        <v>16</v>
      </c>
      <c r="AW129" s="140" t="s">
        <v>103</v>
      </c>
      <c r="AX129" s="140" t="s">
        <v>70</v>
      </c>
      <c r="AY129" s="140" t="s">
        <v>129</v>
      </c>
    </row>
    <row r="130" spans="2:51" s="6" customFormat="1" ht="15.75" customHeight="1">
      <c r="B130" s="141"/>
      <c r="C130" s="142"/>
      <c r="D130" s="142"/>
      <c r="E130" s="142"/>
      <c r="F130" s="224" t="s">
        <v>189</v>
      </c>
      <c r="G130" s="225"/>
      <c r="H130" s="225"/>
      <c r="I130" s="225"/>
      <c r="J130" s="142"/>
      <c r="K130" s="144">
        <v>1</v>
      </c>
      <c r="L130" s="142"/>
      <c r="M130" s="142"/>
      <c r="N130" s="142"/>
      <c r="O130" s="142"/>
      <c r="P130" s="142"/>
      <c r="Q130" s="142"/>
      <c r="R130" s="142"/>
      <c r="S130" s="145"/>
      <c r="T130" s="146"/>
      <c r="U130" s="142"/>
      <c r="V130" s="142"/>
      <c r="W130" s="142"/>
      <c r="X130" s="142"/>
      <c r="Y130" s="142"/>
      <c r="Z130" s="142"/>
      <c r="AA130" s="147"/>
      <c r="AT130" s="148" t="s">
        <v>141</v>
      </c>
      <c r="AU130" s="148" t="s">
        <v>83</v>
      </c>
      <c r="AV130" s="148" t="s">
        <v>83</v>
      </c>
      <c r="AW130" s="148" t="s">
        <v>103</v>
      </c>
      <c r="AX130" s="148" t="s">
        <v>16</v>
      </c>
      <c r="AY130" s="148" t="s">
        <v>129</v>
      </c>
    </row>
    <row r="131" spans="2:63" s="6" customFormat="1" ht="39" customHeight="1">
      <c r="B131" s="21"/>
      <c r="C131" s="156" t="s">
        <v>190</v>
      </c>
      <c r="D131" s="156" t="s">
        <v>191</v>
      </c>
      <c r="E131" s="157" t="s">
        <v>192</v>
      </c>
      <c r="F131" s="228" t="s">
        <v>193</v>
      </c>
      <c r="G131" s="229"/>
      <c r="H131" s="229"/>
      <c r="I131" s="229"/>
      <c r="J131" s="158" t="s">
        <v>185</v>
      </c>
      <c r="K131" s="159">
        <v>1</v>
      </c>
      <c r="L131" s="230"/>
      <c r="M131" s="229"/>
      <c r="N131" s="231">
        <f>ROUND($L$131*$K$131,2)</f>
        <v>0</v>
      </c>
      <c r="O131" s="217"/>
      <c r="P131" s="217"/>
      <c r="Q131" s="217"/>
      <c r="R131" s="127" t="s">
        <v>134</v>
      </c>
      <c r="S131" s="41"/>
      <c r="T131" s="130"/>
      <c r="U131" s="131" t="s">
        <v>42</v>
      </c>
      <c r="V131" s="22"/>
      <c r="W131" s="22"/>
      <c r="X131" s="132">
        <v>0.084</v>
      </c>
      <c r="Y131" s="132">
        <f>$X$131*$K$131</f>
        <v>0.084</v>
      </c>
      <c r="Z131" s="132">
        <v>0</v>
      </c>
      <c r="AA131" s="133">
        <f>$Z$131*$K$131</f>
        <v>0</v>
      </c>
      <c r="AR131" s="89" t="s">
        <v>194</v>
      </c>
      <c r="AT131" s="89" t="s">
        <v>191</v>
      </c>
      <c r="AU131" s="89" t="s">
        <v>83</v>
      </c>
      <c r="AY131" s="6" t="s">
        <v>129</v>
      </c>
      <c r="BE131" s="134">
        <f>IF($U$131="základní",$N$131,0)</f>
        <v>0</v>
      </c>
      <c r="BF131" s="134">
        <f>IF($U$131="snížená",$N$131,0)</f>
        <v>0</v>
      </c>
      <c r="BG131" s="134">
        <f>IF($U$131="zákl. přenesená",$N$131,0)</f>
        <v>0</v>
      </c>
      <c r="BH131" s="134">
        <f>IF($U$131="sníž. přenesená",$N$131,0)</f>
        <v>0</v>
      </c>
      <c r="BI131" s="134">
        <f>IF($U$131="nulová",$N$131,0)</f>
        <v>0</v>
      </c>
      <c r="BJ131" s="89" t="s">
        <v>83</v>
      </c>
      <c r="BK131" s="134">
        <f>ROUND($L$131*$K$131,2)</f>
        <v>0</v>
      </c>
    </row>
    <row r="132" spans="2:47" s="6" customFormat="1" ht="27" customHeight="1">
      <c r="B132" s="21"/>
      <c r="C132" s="22"/>
      <c r="D132" s="22"/>
      <c r="E132" s="22"/>
      <c r="F132" s="220" t="s">
        <v>195</v>
      </c>
      <c r="G132" s="186"/>
      <c r="H132" s="186"/>
      <c r="I132" s="186"/>
      <c r="J132" s="186"/>
      <c r="K132" s="186"/>
      <c r="L132" s="186"/>
      <c r="M132" s="186"/>
      <c r="N132" s="186"/>
      <c r="O132" s="186"/>
      <c r="P132" s="186"/>
      <c r="Q132" s="186"/>
      <c r="R132" s="186"/>
      <c r="S132" s="41"/>
      <c r="T132" s="50"/>
      <c r="U132" s="22"/>
      <c r="V132" s="22"/>
      <c r="W132" s="22"/>
      <c r="X132" s="22"/>
      <c r="Y132" s="22"/>
      <c r="Z132" s="22"/>
      <c r="AA132" s="51"/>
      <c r="AT132" s="6" t="s">
        <v>137</v>
      </c>
      <c r="AU132" s="6" t="s">
        <v>83</v>
      </c>
    </row>
    <row r="133" spans="2:47" s="6" customFormat="1" ht="38.25" customHeight="1">
      <c r="B133" s="21"/>
      <c r="C133" s="22"/>
      <c r="D133" s="22"/>
      <c r="E133" s="22"/>
      <c r="F133" s="221" t="s">
        <v>196</v>
      </c>
      <c r="G133" s="186"/>
      <c r="H133" s="186"/>
      <c r="I133" s="186"/>
      <c r="J133" s="186"/>
      <c r="K133" s="186"/>
      <c r="L133" s="186"/>
      <c r="M133" s="186"/>
      <c r="N133" s="186"/>
      <c r="O133" s="186"/>
      <c r="P133" s="186"/>
      <c r="Q133" s="186"/>
      <c r="R133" s="186"/>
      <c r="S133" s="41"/>
      <c r="T133" s="50"/>
      <c r="U133" s="22"/>
      <c r="V133" s="22"/>
      <c r="W133" s="22"/>
      <c r="X133" s="22"/>
      <c r="Y133" s="22"/>
      <c r="Z133" s="22"/>
      <c r="AA133" s="51"/>
      <c r="AT133" s="6" t="s">
        <v>197</v>
      </c>
      <c r="AU133" s="6" t="s">
        <v>83</v>
      </c>
    </row>
    <row r="134" spans="2:63" s="114" customFormat="1" ht="30.75" customHeight="1">
      <c r="B134" s="115"/>
      <c r="C134" s="116"/>
      <c r="D134" s="124" t="s">
        <v>106</v>
      </c>
      <c r="E134" s="116"/>
      <c r="F134" s="116"/>
      <c r="G134" s="116"/>
      <c r="H134" s="116"/>
      <c r="I134" s="116"/>
      <c r="J134" s="116"/>
      <c r="K134" s="116"/>
      <c r="L134" s="116"/>
      <c r="M134" s="116"/>
      <c r="N134" s="235">
        <f>$BK$134</f>
        <v>0</v>
      </c>
      <c r="O134" s="234"/>
      <c r="P134" s="234"/>
      <c r="Q134" s="234"/>
      <c r="R134" s="116"/>
      <c r="S134" s="118"/>
      <c r="T134" s="119"/>
      <c r="U134" s="116"/>
      <c r="V134" s="116"/>
      <c r="W134" s="120">
        <f>$W$135+SUM($W$136:$W$187)</f>
        <v>0</v>
      </c>
      <c r="X134" s="116"/>
      <c r="Y134" s="120">
        <f>$Y$135+SUM($Y$136:$Y$187)</f>
        <v>0.0017874000000000002</v>
      </c>
      <c r="Z134" s="116"/>
      <c r="AA134" s="121">
        <f>$AA$135+SUM($AA$136:$AA$187)</f>
        <v>6.7366980000000005</v>
      </c>
      <c r="AR134" s="122" t="s">
        <v>16</v>
      </c>
      <c r="AT134" s="122" t="s">
        <v>69</v>
      </c>
      <c r="AU134" s="122" t="s">
        <v>16</v>
      </c>
      <c r="AY134" s="122" t="s">
        <v>129</v>
      </c>
      <c r="BK134" s="123">
        <f>$BK$135+SUM($BK$136:$BK$187)</f>
        <v>0</v>
      </c>
    </row>
    <row r="135" spans="2:63" s="6" customFormat="1" ht="27" customHeight="1">
      <c r="B135" s="21"/>
      <c r="C135" s="125" t="s">
        <v>198</v>
      </c>
      <c r="D135" s="125" t="s">
        <v>130</v>
      </c>
      <c r="E135" s="126" t="s">
        <v>199</v>
      </c>
      <c r="F135" s="216" t="s">
        <v>200</v>
      </c>
      <c r="G135" s="217"/>
      <c r="H135" s="217"/>
      <c r="I135" s="217"/>
      <c r="J135" s="128" t="s">
        <v>133</v>
      </c>
      <c r="K135" s="129">
        <v>44.685</v>
      </c>
      <c r="L135" s="218"/>
      <c r="M135" s="217"/>
      <c r="N135" s="219">
        <f>ROUND($L$135*$K$135,2)</f>
        <v>0</v>
      </c>
      <c r="O135" s="217"/>
      <c r="P135" s="217"/>
      <c r="Q135" s="217"/>
      <c r="R135" s="127" t="s">
        <v>134</v>
      </c>
      <c r="S135" s="41"/>
      <c r="T135" s="130"/>
      <c r="U135" s="131" t="s">
        <v>42</v>
      </c>
      <c r="V135" s="22"/>
      <c r="W135" s="22"/>
      <c r="X135" s="132">
        <v>4E-05</v>
      </c>
      <c r="Y135" s="132">
        <f>$X$135*$K$135</f>
        <v>0.0017874000000000002</v>
      </c>
      <c r="Z135" s="132">
        <v>0</v>
      </c>
      <c r="AA135" s="133">
        <f>$Z$135*$K$135</f>
        <v>0</v>
      </c>
      <c r="AR135" s="89" t="s">
        <v>135</v>
      </c>
      <c r="AT135" s="89" t="s">
        <v>130</v>
      </c>
      <c r="AU135" s="89" t="s">
        <v>83</v>
      </c>
      <c r="AY135" s="6" t="s">
        <v>129</v>
      </c>
      <c r="BE135" s="134">
        <f>IF($U$135="základní",$N$135,0)</f>
        <v>0</v>
      </c>
      <c r="BF135" s="134">
        <f>IF($U$135="snížená",$N$135,0)</f>
        <v>0</v>
      </c>
      <c r="BG135" s="134">
        <f>IF($U$135="zákl. přenesená",$N$135,0)</f>
        <v>0</v>
      </c>
      <c r="BH135" s="134">
        <f>IF($U$135="sníž. přenesená",$N$135,0)</f>
        <v>0</v>
      </c>
      <c r="BI135" s="134">
        <f>IF($U$135="nulová",$N$135,0)</f>
        <v>0</v>
      </c>
      <c r="BJ135" s="89" t="s">
        <v>83</v>
      </c>
      <c r="BK135" s="134">
        <f>ROUND($L$135*$K$135,2)</f>
        <v>0</v>
      </c>
    </row>
    <row r="136" spans="2:47" s="6" customFormat="1" ht="38.25" customHeight="1">
      <c r="B136" s="21"/>
      <c r="C136" s="22"/>
      <c r="D136" s="22"/>
      <c r="E136" s="22"/>
      <c r="F136" s="220" t="s">
        <v>201</v>
      </c>
      <c r="G136" s="186"/>
      <c r="H136" s="186"/>
      <c r="I136" s="186"/>
      <c r="J136" s="186"/>
      <c r="K136" s="186"/>
      <c r="L136" s="186"/>
      <c r="M136" s="186"/>
      <c r="N136" s="186"/>
      <c r="O136" s="186"/>
      <c r="P136" s="186"/>
      <c r="Q136" s="186"/>
      <c r="R136" s="186"/>
      <c r="S136" s="41"/>
      <c r="T136" s="50"/>
      <c r="U136" s="22"/>
      <c r="V136" s="22"/>
      <c r="W136" s="22"/>
      <c r="X136" s="22"/>
      <c r="Y136" s="22"/>
      <c r="Z136" s="22"/>
      <c r="AA136" s="51"/>
      <c r="AT136" s="6" t="s">
        <v>137</v>
      </c>
      <c r="AU136" s="6" t="s">
        <v>83</v>
      </c>
    </row>
    <row r="137" spans="2:47" s="6" customFormat="1" ht="109.5" customHeight="1">
      <c r="B137" s="21"/>
      <c r="C137" s="22"/>
      <c r="D137" s="22"/>
      <c r="E137" s="22"/>
      <c r="F137" s="221" t="s">
        <v>202</v>
      </c>
      <c r="G137" s="186"/>
      <c r="H137" s="186"/>
      <c r="I137" s="186"/>
      <c r="J137" s="186"/>
      <c r="K137" s="186"/>
      <c r="L137" s="186"/>
      <c r="M137" s="186"/>
      <c r="N137" s="186"/>
      <c r="O137" s="186"/>
      <c r="P137" s="186"/>
      <c r="Q137" s="186"/>
      <c r="R137" s="186"/>
      <c r="S137" s="41"/>
      <c r="T137" s="50"/>
      <c r="U137" s="22"/>
      <c r="V137" s="22"/>
      <c r="W137" s="22"/>
      <c r="X137" s="22"/>
      <c r="Y137" s="22"/>
      <c r="Z137" s="22"/>
      <c r="AA137" s="51"/>
      <c r="AT137" s="6" t="s">
        <v>139</v>
      </c>
      <c r="AU137" s="6" t="s">
        <v>83</v>
      </c>
    </row>
    <row r="138" spans="2:51" s="6" customFormat="1" ht="15.75" customHeight="1">
      <c r="B138" s="135"/>
      <c r="C138" s="136"/>
      <c r="D138" s="136"/>
      <c r="E138" s="136"/>
      <c r="F138" s="222" t="s">
        <v>203</v>
      </c>
      <c r="G138" s="223"/>
      <c r="H138" s="223"/>
      <c r="I138" s="223"/>
      <c r="J138" s="136"/>
      <c r="K138" s="136"/>
      <c r="L138" s="136"/>
      <c r="M138" s="136"/>
      <c r="N138" s="136"/>
      <c r="O138" s="136"/>
      <c r="P138" s="136"/>
      <c r="Q138" s="136"/>
      <c r="R138" s="136"/>
      <c r="S138" s="137"/>
      <c r="T138" s="138"/>
      <c r="U138" s="136"/>
      <c r="V138" s="136"/>
      <c r="W138" s="136"/>
      <c r="X138" s="136"/>
      <c r="Y138" s="136"/>
      <c r="Z138" s="136"/>
      <c r="AA138" s="139"/>
      <c r="AT138" s="140" t="s">
        <v>141</v>
      </c>
      <c r="AU138" s="140" t="s">
        <v>83</v>
      </c>
      <c r="AV138" s="140" t="s">
        <v>16</v>
      </c>
      <c r="AW138" s="140" t="s">
        <v>103</v>
      </c>
      <c r="AX138" s="140" t="s">
        <v>70</v>
      </c>
      <c r="AY138" s="140" t="s">
        <v>129</v>
      </c>
    </row>
    <row r="139" spans="2:51" s="6" customFormat="1" ht="15.75" customHeight="1">
      <c r="B139" s="141"/>
      <c r="C139" s="142"/>
      <c r="D139" s="142"/>
      <c r="E139" s="142"/>
      <c r="F139" s="224" t="s">
        <v>204</v>
      </c>
      <c r="G139" s="225"/>
      <c r="H139" s="225"/>
      <c r="I139" s="225"/>
      <c r="J139" s="142"/>
      <c r="K139" s="144">
        <v>23.085</v>
      </c>
      <c r="L139" s="142"/>
      <c r="M139" s="142"/>
      <c r="N139" s="142"/>
      <c r="O139" s="142"/>
      <c r="P139" s="142"/>
      <c r="Q139" s="142"/>
      <c r="R139" s="142"/>
      <c r="S139" s="145"/>
      <c r="T139" s="146"/>
      <c r="U139" s="142"/>
      <c r="V139" s="142"/>
      <c r="W139" s="142"/>
      <c r="X139" s="142"/>
      <c r="Y139" s="142"/>
      <c r="Z139" s="142"/>
      <c r="AA139" s="147"/>
      <c r="AT139" s="148" t="s">
        <v>141</v>
      </c>
      <c r="AU139" s="148" t="s">
        <v>83</v>
      </c>
      <c r="AV139" s="148" t="s">
        <v>83</v>
      </c>
      <c r="AW139" s="148" t="s">
        <v>103</v>
      </c>
      <c r="AX139" s="148" t="s">
        <v>70</v>
      </c>
      <c r="AY139" s="148" t="s">
        <v>129</v>
      </c>
    </row>
    <row r="140" spans="2:51" s="6" customFormat="1" ht="15.75" customHeight="1">
      <c r="B140" s="141"/>
      <c r="C140" s="142"/>
      <c r="D140" s="142"/>
      <c r="E140" s="142"/>
      <c r="F140" s="224" t="s">
        <v>205</v>
      </c>
      <c r="G140" s="225"/>
      <c r="H140" s="225"/>
      <c r="I140" s="225"/>
      <c r="J140" s="142"/>
      <c r="K140" s="144">
        <v>21.6</v>
      </c>
      <c r="L140" s="142"/>
      <c r="M140" s="142"/>
      <c r="N140" s="142"/>
      <c r="O140" s="142"/>
      <c r="P140" s="142"/>
      <c r="Q140" s="142"/>
      <c r="R140" s="142"/>
      <c r="S140" s="145"/>
      <c r="T140" s="146"/>
      <c r="U140" s="142"/>
      <c r="V140" s="142"/>
      <c r="W140" s="142"/>
      <c r="X140" s="142"/>
      <c r="Y140" s="142"/>
      <c r="Z140" s="142"/>
      <c r="AA140" s="147"/>
      <c r="AT140" s="148" t="s">
        <v>141</v>
      </c>
      <c r="AU140" s="148" t="s">
        <v>83</v>
      </c>
      <c r="AV140" s="148" t="s">
        <v>83</v>
      </c>
      <c r="AW140" s="148" t="s">
        <v>103</v>
      </c>
      <c r="AX140" s="148" t="s">
        <v>70</v>
      </c>
      <c r="AY140" s="148" t="s">
        <v>129</v>
      </c>
    </row>
    <row r="141" spans="2:51" s="6" customFormat="1" ht="15.75" customHeight="1">
      <c r="B141" s="149"/>
      <c r="C141" s="150"/>
      <c r="D141" s="150"/>
      <c r="E141" s="150"/>
      <c r="F141" s="226" t="s">
        <v>151</v>
      </c>
      <c r="G141" s="227"/>
      <c r="H141" s="227"/>
      <c r="I141" s="227"/>
      <c r="J141" s="150"/>
      <c r="K141" s="151">
        <v>44.685</v>
      </c>
      <c r="L141" s="150"/>
      <c r="M141" s="150"/>
      <c r="N141" s="150"/>
      <c r="O141" s="150"/>
      <c r="P141" s="150"/>
      <c r="Q141" s="150"/>
      <c r="R141" s="150"/>
      <c r="S141" s="152"/>
      <c r="T141" s="153"/>
      <c r="U141" s="150"/>
      <c r="V141" s="150"/>
      <c r="W141" s="150"/>
      <c r="X141" s="150"/>
      <c r="Y141" s="150"/>
      <c r="Z141" s="150"/>
      <c r="AA141" s="154"/>
      <c r="AT141" s="155" t="s">
        <v>141</v>
      </c>
      <c r="AU141" s="155" t="s">
        <v>83</v>
      </c>
      <c r="AV141" s="155" t="s">
        <v>135</v>
      </c>
      <c r="AW141" s="155" t="s">
        <v>103</v>
      </c>
      <c r="AX141" s="155" t="s">
        <v>16</v>
      </c>
      <c r="AY141" s="155" t="s">
        <v>129</v>
      </c>
    </row>
    <row r="142" spans="2:63" s="6" customFormat="1" ht="27" customHeight="1">
      <c r="B142" s="21"/>
      <c r="C142" s="125" t="s">
        <v>206</v>
      </c>
      <c r="D142" s="125" t="s">
        <v>130</v>
      </c>
      <c r="E142" s="126" t="s">
        <v>207</v>
      </c>
      <c r="F142" s="216" t="s">
        <v>208</v>
      </c>
      <c r="G142" s="217"/>
      <c r="H142" s="217"/>
      <c r="I142" s="217"/>
      <c r="J142" s="128" t="s">
        <v>133</v>
      </c>
      <c r="K142" s="129">
        <v>21.038</v>
      </c>
      <c r="L142" s="218"/>
      <c r="M142" s="217"/>
      <c r="N142" s="219">
        <f>ROUND($L$142*$K$142,2)</f>
        <v>0</v>
      </c>
      <c r="O142" s="217"/>
      <c r="P142" s="217"/>
      <c r="Q142" s="217"/>
      <c r="R142" s="127" t="s">
        <v>134</v>
      </c>
      <c r="S142" s="41"/>
      <c r="T142" s="130"/>
      <c r="U142" s="131" t="s">
        <v>42</v>
      </c>
      <c r="V142" s="22"/>
      <c r="W142" s="22"/>
      <c r="X142" s="132">
        <v>0</v>
      </c>
      <c r="Y142" s="132">
        <f>$X$142*$K$142</f>
        <v>0</v>
      </c>
      <c r="Z142" s="132">
        <v>0.261</v>
      </c>
      <c r="AA142" s="133">
        <f>$Z$142*$K$142</f>
        <v>5.490918000000001</v>
      </c>
      <c r="AR142" s="89" t="s">
        <v>135</v>
      </c>
      <c r="AT142" s="89" t="s">
        <v>130</v>
      </c>
      <c r="AU142" s="89" t="s">
        <v>83</v>
      </c>
      <c r="AY142" s="6" t="s">
        <v>129</v>
      </c>
      <c r="BE142" s="134">
        <f>IF($U$142="základní",$N$142,0)</f>
        <v>0</v>
      </c>
      <c r="BF142" s="134">
        <f>IF($U$142="snížená",$N$142,0)</f>
        <v>0</v>
      </c>
      <c r="BG142" s="134">
        <f>IF($U$142="zákl. přenesená",$N$142,0)</f>
        <v>0</v>
      </c>
      <c r="BH142" s="134">
        <f>IF($U$142="sníž. přenesená",$N$142,0)</f>
        <v>0</v>
      </c>
      <c r="BI142" s="134">
        <f>IF($U$142="nulová",$N$142,0)</f>
        <v>0</v>
      </c>
      <c r="BJ142" s="89" t="s">
        <v>83</v>
      </c>
      <c r="BK142" s="134">
        <f>ROUND($L$142*$K$142,2)</f>
        <v>0</v>
      </c>
    </row>
    <row r="143" spans="2:47" s="6" customFormat="1" ht="16.5" customHeight="1">
      <c r="B143" s="21"/>
      <c r="C143" s="22"/>
      <c r="D143" s="22"/>
      <c r="E143" s="22"/>
      <c r="F143" s="220" t="s">
        <v>209</v>
      </c>
      <c r="G143" s="186"/>
      <c r="H143" s="186"/>
      <c r="I143" s="186"/>
      <c r="J143" s="186"/>
      <c r="K143" s="186"/>
      <c r="L143" s="186"/>
      <c r="M143" s="186"/>
      <c r="N143" s="186"/>
      <c r="O143" s="186"/>
      <c r="P143" s="186"/>
      <c r="Q143" s="186"/>
      <c r="R143" s="186"/>
      <c r="S143" s="41"/>
      <c r="T143" s="50"/>
      <c r="U143" s="22"/>
      <c r="V143" s="22"/>
      <c r="W143" s="22"/>
      <c r="X143" s="22"/>
      <c r="Y143" s="22"/>
      <c r="Z143" s="22"/>
      <c r="AA143" s="51"/>
      <c r="AT143" s="6" t="s">
        <v>137</v>
      </c>
      <c r="AU143" s="6" t="s">
        <v>83</v>
      </c>
    </row>
    <row r="144" spans="2:51" s="6" customFormat="1" ht="15.75" customHeight="1">
      <c r="B144" s="135"/>
      <c r="C144" s="136"/>
      <c r="D144" s="136"/>
      <c r="E144" s="136"/>
      <c r="F144" s="222" t="s">
        <v>210</v>
      </c>
      <c r="G144" s="223"/>
      <c r="H144" s="223"/>
      <c r="I144" s="223"/>
      <c r="J144" s="136"/>
      <c r="K144" s="136"/>
      <c r="L144" s="136"/>
      <c r="M144" s="136"/>
      <c r="N144" s="136"/>
      <c r="O144" s="136"/>
      <c r="P144" s="136"/>
      <c r="Q144" s="136"/>
      <c r="R144" s="136"/>
      <c r="S144" s="137"/>
      <c r="T144" s="138"/>
      <c r="U144" s="136"/>
      <c r="V144" s="136"/>
      <c r="W144" s="136"/>
      <c r="X144" s="136"/>
      <c r="Y144" s="136"/>
      <c r="Z144" s="136"/>
      <c r="AA144" s="139"/>
      <c r="AT144" s="140" t="s">
        <v>141</v>
      </c>
      <c r="AU144" s="140" t="s">
        <v>83</v>
      </c>
      <c r="AV144" s="140" t="s">
        <v>16</v>
      </c>
      <c r="AW144" s="140" t="s">
        <v>103</v>
      </c>
      <c r="AX144" s="140" t="s">
        <v>70</v>
      </c>
      <c r="AY144" s="140" t="s">
        <v>129</v>
      </c>
    </row>
    <row r="145" spans="2:51" s="6" customFormat="1" ht="15.75" customHeight="1">
      <c r="B145" s="141"/>
      <c r="C145" s="142"/>
      <c r="D145" s="142"/>
      <c r="E145" s="142"/>
      <c r="F145" s="224" t="s">
        <v>211</v>
      </c>
      <c r="G145" s="225"/>
      <c r="H145" s="225"/>
      <c r="I145" s="225"/>
      <c r="J145" s="142"/>
      <c r="K145" s="144">
        <v>21.038</v>
      </c>
      <c r="L145" s="142"/>
      <c r="M145" s="142"/>
      <c r="N145" s="142"/>
      <c r="O145" s="142"/>
      <c r="P145" s="142"/>
      <c r="Q145" s="142"/>
      <c r="R145" s="142"/>
      <c r="S145" s="145"/>
      <c r="T145" s="146"/>
      <c r="U145" s="142"/>
      <c r="V145" s="142"/>
      <c r="W145" s="142"/>
      <c r="X145" s="142"/>
      <c r="Y145" s="142"/>
      <c r="Z145" s="142"/>
      <c r="AA145" s="147"/>
      <c r="AT145" s="148" t="s">
        <v>141</v>
      </c>
      <c r="AU145" s="148" t="s">
        <v>83</v>
      </c>
      <c r="AV145" s="148" t="s">
        <v>83</v>
      </c>
      <c r="AW145" s="148" t="s">
        <v>103</v>
      </c>
      <c r="AX145" s="148" t="s">
        <v>16</v>
      </c>
      <c r="AY145" s="148" t="s">
        <v>129</v>
      </c>
    </row>
    <row r="146" spans="2:63" s="6" customFormat="1" ht="27" customHeight="1">
      <c r="B146" s="21"/>
      <c r="C146" s="125" t="s">
        <v>212</v>
      </c>
      <c r="D146" s="125" t="s">
        <v>130</v>
      </c>
      <c r="E146" s="126" t="s">
        <v>213</v>
      </c>
      <c r="F146" s="216" t="s">
        <v>214</v>
      </c>
      <c r="G146" s="217"/>
      <c r="H146" s="217"/>
      <c r="I146" s="217"/>
      <c r="J146" s="128" t="s">
        <v>133</v>
      </c>
      <c r="K146" s="129">
        <v>4.925</v>
      </c>
      <c r="L146" s="218"/>
      <c r="M146" s="217"/>
      <c r="N146" s="219">
        <f>ROUND($L$146*$K$146,2)</f>
        <v>0</v>
      </c>
      <c r="O146" s="217"/>
      <c r="P146" s="217"/>
      <c r="Q146" s="217"/>
      <c r="R146" s="127" t="s">
        <v>134</v>
      </c>
      <c r="S146" s="41"/>
      <c r="T146" s="130"/>
      <c r="U146" s="131" t="s">
        <v>42</v>
      </c>
      <c r="V146" s="22"/>
      <c r="W146" s="22"/>
      <c r="X146" s="132">
        <v>0</v>
      </c>
      <c r="Y146" s="132">
        <f>$X$146*$K$146</f>
        <v>0</v>
      </c>
      <c r="Z146" s="132">
        <v>0.088</v>
      </c>
      <c r="AA146" s="133">
        <f>$Z$146*$K$146</f>
        <v>0.43339999999999995</v>
      </c>
      <c r="AR146" s="89" t="s">
        <v>135</v>
      </c>
      <c r="AT146" s="89" t="s">
        <v>130</v>
      </c>
      <c r="AU146" s="89" t="s">
        <v>83</v>
      </c>
      <c r="AY146" s="6" t="s">
        <v>129</v>
      </c>
      <c r="BE146" s="134">
        <f>IF($U$146="základní",$N$146,0)</f>
        <v>0</v>
      </c>
      <c r="BF146" s="134">
        <f>IF($U$146="snížená",$N$146,0)</f>
        <v>0</v>
      </c>
      <c r="BG146" s="134">
        <f>IF($U$146="zákl. přenesená",$N$146,0)</f>
        <v>0</v>
      </c>
      <c r="BH146" s="134">
        <f>IF($U$146="sníž. přenesená",$N$146,0)</f>
        <v>0</v>
      </c>
      <c r="BI146" s="134">
        <f>IF($U$146="nulová",$N$146,0)</f>
        <v>0</v>
      </c>
      <c r="BJ146" s="89" t="s">
        <v>83</v>
      </c>
      <c r="BK146" s="134">
        <f>ROUND($L$146*$K$146,2)</f>
        <v>0</v>
      </c>
    </row>
    <row r="147" spans="2:47" s="6" customFormat="1" ht="16.5" customHeight="1">
      <c r="B147" s="21"/>
      <c r="C147" s="22"/>
      <c r="D147" s="22"/>
      <c r="E147" s="22"/>
      <c r="F147" s="220" t="s">
        <v>215</v>
      </c>
      <c r="G147" s="186"/>
      <c r="H147" s="186"/>
      <c r="I147" s="186"/>
      <c r="J147" s="186"/>
      <c r="K147" s="186"/>
      <c r="L147" s="186"/>
      <c r="M147" s="186"/>
      <c r="N147" s="186"/>
      <c r="O147" s="186"/>
      <c r="P147" s="186"/>
      <c r="Q147" s="186"/>
      <c r="R147" s="186"/>
      <c r="S147" s="41"/>
      <c r="T147" s="50"/>
      <c r="U147" s="22"/>
      <c r="V147" s="22"/>
      <c r="W147" s="22"/>
      <c r="X147" s="22"/>
      <c r="Y147" s="22"/>
      <c r="Z147" s="22"/>
      <c r="AA147" s="51"/>
      <c r="AT147" s="6" t="s">
        <v>137</v>
      </c>
      <c r="AU147" s="6" t="s">
        <v>83</v>
      </c>
    </row>
    <row r="148" spans="2:47" s="6" customFormat="1" ht="50.25" customHeight="1">
      <c r="B148" s="21"/>
      <c r="C148" s="22"/>
      <c r="D148" s="22"/>
      <c r="E148" s="22"/>
      <c r="F148" s="221" t="s">
        <v>216</v>
      </c>
      <c r="G148" s="186"/>
      <c r="H148" s="186"/>
      <c r="I148" s="186"/>
      <c r="J148" s="186"/>
      <c r="K148" s="186"/>
      <c r="L148" s="186"/>
      <c r="M148" s="186"/>
      <c r="N148" s="186"/>
      <c r="O148" s="186"/>
      <c r="P148" s="186"/>
      <c r="Q148" s="186"/>
      <c r="R148" s="186"/>
      <c r="S148" s="41"/>
      <c r="T148" s="50"/>
      <c r="U148" s="22"/>
      <c r="V148" s="22"/>
      <c r="W148" s="22"/>
      <c r="X148" s="22"/>
      <c r="Y148" s="22"/>
      <c r="Z148" s="22"/>
      <c r="AA148" s="51"/>
      <c r="AT148" s="6" t="s">
        <v>139</v>
      </c>
      <c r="AU148" s="6" t="s">
        <v>83</v>
      </c>
    </row>
    <row r="149" spans="2:51" s="6" customFormat="1" ht="15.75" customHeight="1">
      <c r="B149" s="135"/>
      <c r="C149" s="136"/>
      <c r="D149" s="136"/>
      <c r="E149" s="136"/>
      <c r="F149" s="222" t="s">
        <v>210</v>
      </c>
      <c r="G149" s="223"/>
      <c r="H149" s="223"/>
      <c r="I149" s="223"/>
      <c r="J149" s="136"/>
      <c r="K149" s="136"/>
      <c r="L149" s="136"/>
      <c r="M149" s="136"/>
      <c r="N149" s="136"/>
      <c r="O149" s="136"/>
      <c r="P149" s="136"/>
      <c r="Q149" s="136"/>
      <c r="R149" s="136"/>
      <c r="S149" s="137"/>
      <c r="T149" s="138"/>
      <c r="U149" s="136"/>
      <c r="V149" s="136"/>
      <c r="W149" s="136"/>
      <c r="X149" s="136"/>
      <c r="Y149" s="136"/>
      <c r="Z149" s="136"/>
      <c r="AA149" s="139"/>
      <c r="AT149" s="140" t="s">
        <v>141</v>
      </c>
      <c r="AU149" s="140" t="s">
        <v>83</v>
      </c>
      <c r="AV149" s="140" t="s">
        <v>16</v>
      </c>
      <c r="AW149" s="140" t="s">
        <v>103</v>
      </c>
      <c r="AX149" s="140" t="s">
        <v>70</v>
      </c>
      <c r="AY149" s="140" t="s">
        <v>129</v>
      </c>
    </row>
    <row r="150" spans="2:51" s="6" customFormat="1" ht="15.75" customHeight="1">
      <c r="B150" s="141"/>
      <c r="C150" s="142"/>
      <c r="D150" s="142"/>
      <c r="E150" s="142"/>
      <c r="F150" s="224" t="s">
        <v>217</v>
      </c>
      <c r="G150" s="225"/>
      <c r="H150" s="225"/>
      <c r="I150" s="225"/>
      <c r="J150" s="142"/>
      <c r="K150" s="144">
        <v>3.152</v>
      </c>
      <c r="L150" s="142"/>
      <c r="M150" s="142"/>
      <c r="N150" s="142"/>
      <c r="O150" s="142"/>
      <c r="P150" s="142"/>
      <c r="Q150" s="142"/>
      <c r="R150" s="142"/>
      <c r="S150" s="145"/>
      <c r="T150" s="146"/>
      <c r="U150" s="142"/>
      <c r="V150" s="142"/>
      <c r="W150" s="142"/>
      <c r="X150" s="142"/>
      <c r="Y150" s="142"/>
      <c r="Z150" s="142"/>
      <c r="AA150" s="147"/>
      <c r="AT150" s="148" t="s">
        <v>141</v>
      </c>
      <c r="AU150" s="148" t="s">
        <v>83</v>
      </c>
      <c r="AV150" s="148" t="s">
        <v>83</v>
      </c>
      <c r="AW150" s="148" t="s">
        <v>103</v>
      </c>
      <c r="AX150" s="148" t="s">
        <v>70</v>
      </c>
      <c r="AY150" s="148" t="s">
        <v>129</v>
      </c>
    </row>
    <row r="151" spans="2:51" s="6" customFormat="1" ht="15.75" customHeight="1">
      <c r="B151" s="141"/>
      <c r="C151" s="142"/>
      <c r="D151" s="142"/>
      <c r="E151" s="142"/>
      <c r="F151" s="224" t="s">
        <v>218</v>
      </c>
      <c r="G151" s="225"/>
      <c r="H151" s="225"/>
      <c r="I151" s="225"/>
      <c r="J151" s="142"/>
      <c r="K151" s="144">
        <v>1.773</v>
      </c>
      <c r="L151" s="142"/>
      <c r="M151" s="142"/>
      <c r="N151" s="142"/>
      <c r="O151" s="142"/>
      <c r="P151" s="142"/>
      <c r="Q151" s="142"/>
      <c r="R151" s="142"/>
      <c r="S151" s="145"/>
      <c r="T151" s="146"/>
      <c r="U151" s="142"/>
      <c r="V151" s="142"/>
      <c r="W151" s="142"/>
      <c r="X151" s="142"/>
      <c r="Y151" s="142"/>
      <c r="Z151" s="142"/>
      <c r="AA151" s="147"/>
      <c r="AT151" s="148" t="s">
        <v>141</v>
      </c>
      <c r="AU151" s="148" t="s">
        <v>83</v>
      </c>
      <c r="AV151" s="148" t="s">
        <v>83</v>
      </c>
      <c r="AW151" s="148" t="s">
        <v>103</v>
      </c>
      <c r="AX151" s="148" t="s">
        <v>70</v>
      </c>
      <c r="AY151" s="148" t="s">
        <v>129</v>
      </c>
    </row>
    <row r="152" spans="2:51" s="6" customFormat="1" ht="15.75" customHeight="1">
      <c r="B152" s="149"/>
      <c r="C152" s="150"/>
      <c r="D152" s="150"/>
      <c r="E152" s="150"/>
      <c r="F152" s="226" t="s">
        <v>151</v>
      </c>
      <c r="G152" s="227"/>
      <c r="H152" s="227"/>
      <c r="I152" s="227"/>
      <c r="J152" s="150"/>
      <c r="K152" s="151">
        <v>4.925</v>
      </c>
      <c r="L152" s="150"/>
      <c r="M152" s="150"/>
      <c r="N152" s="150"/>
      <c r="O152" s="150"/>
      <c r="P152" s="150"/>
      <c r="Q152" s="150"/>
      <c r="R152" s="150"/>
      <c r="S152" s="152"/>
      <c r="T152" s="153"/>
      <c r="U152" s="150"/>
      <c r="V152" s="150"/>
      <c r="W152" s="150"/>
      <c r="X152" s="150"/>
      <c r="Y152" s="150"/>
      <c r="Z152" s="150"/>
      <c r="AA152" s="154"/>
      <c r="AT152" s="155" t="s">
        <v>141</v>
      </c>
      <c r="AU152" s="155" t="s">
        <v>83</v>
      </c>
      <c r="AV152" s="155" t="s">
        <v>135</v>
      </c>
      <c r="AW152" s="155" t="s">
        <v>103</v>
      </c>
      <c r="AX152" s="155" t="s">
        <v>16</v>
      </c>
      <c r="AY152" s="155" t="s">
        <v>129</v>
      </c>
    </row>
    <row r="153" spans="2:63" s="6" customFormat="1" ht="27" customHeight="1">
      <c r="B153" s="21"/>
      <c r="C153" s="125" t="s">
        <v>219</v>
      </c>
      <c r="D153" s="125" t="s">
        <v>130</v>
      </c>
      <c r="E153" s="126" t="s">
        <v>220</v>
      </c>
      <c r="F153" s="216" t="s">
        <v>221</v>
      </c>
      <c r="G153" s="217"/>
      <c r="H153" s="217"/>
      <c r="I153" s="217"/>
      <c r="J153" s="128" t="s">
        <v>133</v>
      </c>
      <c r="K153" s="129">
        <v>25.283</v>
      </c>
      <c r="L153" s="218"/>
      <c r="M153" s="217"/>
      <c r="N153" s="219">
        <f>ROUND($L$153*$K$153,2)</f>
        <v>0</v>
      </c>
      <c r="O153" s="217"/>
      <c r="P153" s="217"/>
      <c r="Q153" s="217"/>
      <c r="R153" s="127" t="s">
        <v>134</v>
      </c>
      <c r="S153" s="41"/>
      <c r="T153" s="130"/>
      <c r="U153" s="131" t="s">
        <v>42</v>
      </c>
      <c r="V153" s="22"/>
      <c r="W153" s="22"/>
      <c r="X153" s="132">
        <v>0</v>
      </c>
      <c r="Y153" s="132">
        <f>$X$153*$K$153</f>
        <v>0</v>
      </c>
      <c r="Z153" s="132">
        <v>0.01</v>
      </c>
      <c r="AA153" s="133">
        <f>$Z$153*$K$153</f>
        <v>0.25283</v>
      </c>
      <c r="AR153" s="89" t="s">
        <v>135</v>
      </c>
      <c r="AT153" s="89" t="s">
        <v>130</v>
      </c>
      <c r="AU153" s="89" t="s">
        <v>83</v>
      </c>
      <c r="AY153" s="6" t="s">
        <v>129</v>
      </c>
      <c r="BE153" s="134">
        <f>IF($U$153="základní",$N$153,0)</f>
        <v>0</v>
      </c>
      <c r="BF153" s="134">
        <f>IF($U$153="snížená",$N$153,0)</f>
        <v>0</v>
      </c>
      <c r="BG153" s="134">
        <f>IF($U$153="zákl. přenesená",$N$153,0)</f>
        <v>0</v>
      </c>
      <c r="BH153" s="134">
        <f>IF($U$153="sníž. přenesená",$N$153,0)</f>
        <v>0</v>
      </c>
      <c r="BI153" s="134">
        <f>IF($U$153="nulová",$N$153,0)</f>
        <v>0</v>
      </c>
      <c r="BJ153" s="89" t="s">
        <v>83</v>
      </c>
      <c r="BK153" s="134">
        <f>ROUND($L$153*$K$153,2)</f>
        <v>0</v>
      </c>
    </row>
    <row r="154" spans="2:47" s="6" customFormat="1" ht="16.5" customHeight="1">
      <c r="B154" s="21"/>
      <c r="C154" s="22"/>
      <c r="D154" s="22"/>
      <c r="E154" s="22"/>
      <c r="F154" s="220" t="s">
        <v>222</v>
      </c>
      <c r="G154" s="186"/>
      <c r="H154" s="186"/>
      <c r="I154" s="186"/>
      <c r="J154" s="186"/>
      <c r="K154" s="186"/>
      <c r="L154" s="186"/>
      <c r="M154" s="186"/>
      <c r="N154" s="186"/>
      <c r="O154" s="186"/>
      <c r="P154" s="186"/>
      <c r="Q154" s="186"/>
      <c r="R154" s="186"/>
      <c r="S154" s="41"/>
      <c r="T154" s="50"/>
      <c r="U154" s="22"/>
      <c r="V154" s="22"/>
      <c r="W154" s="22"/>
      <c r="X154" s="22"/>
      <c r="Y154" s="22"/>
      <c r="Z154" s="22"/>
      <c r="AA154" s="51"/>
      <c r="AT154" s="6" t="s">
        <v>137</v>
      </c>
      <c r="AU154" s="6" t="s">
        <v>83</v>
      </c>
    </row>
    <row r="155" spans="2:51" s="6" customFormat="1" ht="15.75" customHeight="1">
      <c r="B155" s="135"/>
      <c r="C155" s="136"/>
      <c r="D155" s="136"/>
      <c r="E155" s="136"/>
      <c r="F155" s="222" t="s">
        <v>148</v>
      </c>
      <c r="G155" s="223"/>
      <c r="H155" s="223"/>
      <c r="I155" s="223"/>
      <c r="J155" s="136"/>
      <c r="K155" s="136"/>
      <c r="L155" s="136"/>
      <c r="M155" s="136"/>
      <c r="N155" s="136"/>
      <c r="O155" s="136"/>
      <c r="P155" s="136"/>
      <c r="Q155" s="136"/>
      <c r="R155" s="136"/>
      <c r="S155" s="137"/>
      <c r="T155" s="138"/>
      <c r="U155" s="136"/>
      <c r="V155" s="136"/>
      <c r="W155" s="136"/>
      <c r="X155" s="136"/>
      <c r="Y155" s="136"/>
      <c r="Z155" s="136"/>
      <c r="AA155" s="139"/>
      <c r="AT155" s="140" t="s">
        <v>141</v>
      </c>
      <c r="AU155" s="140" t="s">
        <v>83</v>
      </c>
      <c r="AV155" s="140" t="s">
        <v>16</v>
      </c>
      <c r="AW155" s="140" t="s">
        <v>103</v>
      </c>
      <c r="AX155" s="140" t="s">
        <v>70</v>
      </c>
      <c r="AY155" s="140" t="s">
        <v>129</v>
      </c>
    </row>
    <row r="156" spans="2:51" s="6" customFormat="1" ht="15.75" customHeight="1">
      <c r="B156" s="141"/>
      <c r="C156" s="142"/>
      <c r="D156" s="142"/>
      <c r="E156" s="142"/>
      <c r="F156" s="224" t="s">
        <v>149</v>
      </c>
      <c r="G156" s="225"/>
      <c r="H156" s="225"/>
      <c r="I156" s="225"/>
      <c r="J156" s="142"/>
      <c r="K156" s="144">
        <v>23.427</v>
      </c>
      <c r="L156" s="142"/>
      <c r="M156" s="142"/>
      <c r="N156" s="142"/>
      <c r="O156" s="142"/>
      <c r="P156" s="142"/>
      <c r="Q156" s="142"/>
      <c r="R156" s="142"/>
      <c r="S156" s="145"/>
      <c r="T156" s="146"/>
      <c r="U156" s="142"/>
      <c r="V156" s="142"/>
      <c r="W156" s="142"/>
      <c r="X156" s="142"/>
      <c r="Y156" s="142"/>
      <c r="Z156" s="142"/>
      <c r="AA156" s="147"/>
      <c r="AT156" s="148" t="s">
        <v>141</v>
      </c>
      <c r="AU156" s="148" t="s">
        <v>83</v>
      </c>
      <c r="AV156" s="148" t="s">
        <v>83</v>
      </c>
      <c r="AW156" s="148" t="s">
        <v>103</v>
      </c>
      <c r="AX156" s="148" t="s">
        <v>70</v>
      </c>
      <c r="AY156" s="148" t="s">
        <v>129</v>
      </c>
    </row>
    <row r="157" spans="2:51" s="6" customFormat="1" ht="15.75" customHeight="1">
      <c r="B157" s="141"/>
      <c r="C157" s="142"/>
      <c r="D157" s="142"/>
      <c r="E157" s="142"/>
      <c r="F157" s="224" t="s">
        <v>167</v>
      </c>
      <c r="G157" s="225"/>
      <c r="H157" s="225"/>
      <c r="I157" s="225"/>
      <c r="J157" s="142"/>
      <c r="K157" s="144">
        <v>1.2</v>
      </c>
      <c r="L157" s="142"/>
      <c r="M157" s="142"/>
      <c r="N157" s="142"/>
      <c r="O157" s="142"/>
      <c r="P157" s="142"/>
      <c r="Q157" s="142"/>
      <c r="R157" s="142"/>
      <c r="S157" s="145"/>
      <c r="T157" s="146"/>
      <c r="U157" s="142"/>
      <c r="V157" s="142"/>
      <c r="W157" s="142"/>
      <c r="X157" s="142"/>
      <c r="Y157" s="142"/>
      <c r="Z157" s="142"/>
      <c r="AA157" s="147"/>
      <c r="AT157" s="148" t="s">
        <v>141</v>
      </c>
      <c r="AU157" s="148" t="s">
        <v>83</v>
      </c>
      <c r="AV157" s="148" t="s">
        <v>83</v>
      </c>
      <c r="AW157" s="148" t="s">
        <v>103</v>
      </c>
      <c r="AX157" s="148" t="s">
        <v>70</v>
      </c>
      <c r="AY157" s="148" t="s">
        <v>129</v>
      </c>
    </row>
    <row r="158" spans="2:51" s="6" customFormat="1" ht="27" customHeight="1">
      <c r="B158" s="141"/>
      <c r="C158" s="142"/>
      <c r="D158" s="142"/>
      <c r="E158" s="142"/>
      <c r="F158" s="224" t="s">
        <v>150</v>
      </c>
      <c r="G158" s="225"/>
      <c r="H158" s="225"/>
      <c r="I158" s="225"/>
      <c r="J158" s="142"/>
      <c r="K158" s="144">
        <v>0.656</v>
      </c>
      <c r="L158" s="142"/>
      <c r="M158" s="142"/>
      <c r="N158" s="142"/>
      <c r="O158" s="142"/>
      <c r="P158" s="142"/>
      <c r="Q158" s="142"/>
      <c r="R158" s="142"/>
      <c r="S158" s="145"/>
      <c r="T158" s="146"/>
      <c r="U158" s="142"/>
      <c r="V158" s="142"/>
      <c r="W158" s="142"/>
      <c r="X158" s="142"/>
      <c r="Y158" s="142"/>
      <c r="Z158" s="142"/>
      <c r="AA158" s="147"/>
      <c r="AT158" s="148" t="s">
        <v>141</v>
      </c>
      <c r="AU158" s="148" t="s">
        <v>83</v>
      </c>
      <c r="AV158" s="148" t="s">
        <v>83</v>
      </c>
      <c r="AW158" s="148" t="s">
        <v>103</v>
      </c>
      <c r="AX158" s="148" t="s">
        <v>70</v>
      </c>
      <c r="AY158" s="148" t="s">
        <v>129</v>
      </c>
    </row>
    <row r="159" spans="2:51" s="6" customFormat="1" ht="15.75" customHeight="1">
      <c r="B159" s="149"/>
      <c r="C159" s="150"/>
      <c r="D159" s="150"/>
      <c r="E159" s="150"/>
      <c r="F159" s="226" t="s">
        <v>151</v>
      </c>
      <c r="G159" s="227"/>
      <c r="H159" s="227"/>
      <c r="I159" s="227"/>
      <c r="J159" s="150"/>
      <c r="K159" s="151">
        <v>25.283</v>
      </c>
      <c r="L159" s="150"/>
      <c r="M159" s="150"/>
      <c r="N159" s="150"/>
      <c r="O159" s="150"/>
      <c r="P159" s="150"/>
      <c r="Q159" s="150"/>
      <c r="R159" s="150"/>
      <c r="S159" s="152"/>
      <c r="T159" s="153"/>
      <c r="U159" s="150"/>
      <c r="V159" s="150"/>
      <c r="W159" s="150"/>
      <c r="X159" s="150"/>
      <c r="Y159" s="150"/>
      <c r="Z159" s="150"/>
      <c r="AA159" s="154"/>
      <c r="AT159" s="155" t="s">
        <v>141</v>
      </c>
      <c r="AU159" s="155" t="s">
        <v>83</v>
      </c>
      <c r="AV159" s="155" t="s">
        <v>135</v>
      </c>
      <c r="AW159" s="155" t="s">
        <v>103</v>
      </c>
      <c r="AX159" s="155" t="s">
        <v>16</v>
      </c>
      <c r="AY159" s="155" t="s">
        <v>129</v>
      </c>
    </row>
    <row r="160" spans="2:63" s="6" customFormat="1" ht="27" customHeight="1">
      <c r="B160" s="21"/>
      <c r="C160" s="125" t="s">
        <v>223</v>
      </c>
      <c r="D160" s="125" t="s">
        <v>130</v>
      </c>
      <c r="E160" s="126" t="s">
        <v>224</v>
      </c>
      <c r="F160" s="216" t="s">
        <v>225</v>
      </c>
      <c r="G160" s="217"/>
      <c r="H160" s="217"/>
      <c r="I160" s="217"/>
      <c r="J160" s="128" t="s">
        <v>133</v>
      </c>
      <c r="K160" s="129">
        <v>55.955</v>
      </c>
      <c r="L160" s="218"/>
      <c r="M160" s="217"/>
      <c r="N160" s="219">
        <f>ROUND($L$160*$K$160,2)</f>
        <v>0</v>
      </c>
      <c r="O160" s="217"/>
      <c r="P160" s="217"/>
      <c r="Q160" s="217"/>
      <c r="R160" s="127" t="s">
        <v>134</v>
      </c>
      <c r="S160" s="41"/>
      <c r="T160" s="130"/>
      <c r="U160" s="131" t="s">
        <v>42</v>
      </c>
      <c r="V160" s="22"/>
      <c r="W160" s="22"/>
      <c r="X160" s="132">
        <v>0</v>
      </c>
      <c r="Y160" s="132">
        <f>$X$160*$K$160</f>
        <v>0</v>
      </c>
      <c r="Z160" s="132">
        <v>0.01</v>
      </c>
      <c r="AA160" s="133">
        <f>$Z$160*$K$160</f>
        <v>0.55955</v>
      </c>
      <c r="AR160" s="89" t="s">
        <v>135</v>
      </c>
      <c r="AT160" s="89" t="s">
        <v>130</v>
      </c>
      <c r="AU160" s="89" t="s">
        <v>83</v>
      </c>
      <c r="AY160" s="6" t="s">
        <v>129</v>
      </c>
      <c r="BE160" s="134">
        <f>IF($U$160="základní",$N$160,0)</f>
        <v>0</v>
      </c>
      <c r="BF160" s="134">
        <f>IF($U$160="snížená",$N$160,0)</f>
        <v>0</v>
      </c>
      <c r="BG160" s="134">
        <f>IF($U$160="zákl. přenesená",$N$160,0)</f>
        <v>0</v>
      </c>
      <c r="BH160" s="134">
        <f>IF($U$160="sníž. přenesená",$N$160,0)</f>
        <v>0</v>
      </c>
      <c r="BI160" s="134">
        <f>IF($U$160="nulová",$N$160,0)</f>
        <v>0</v>
      </c>
      <c r="BJ160" s="89" t="s">
        <v>83</v>
      </c>
      <c r="BK160" s="134">
        <f>ROUND($L$160*$K$160,2)</f>
        <v>0</v>
      </c>
    </row>
    <row r="161" spans="2:47" s="6" customFormat="1" ht="16.5" customHeight="1">
      <c r="B161" s="21"/>
      <c r="C161" s="22"/>
      <c r="D161" s="22"/>
      <c r="E161" s="22"/>
      <c r="F161" s="220" t="s">
        <v>226</v>
      </c>
      <c r="G161" s="186"/>
      <c r="H161" s="186"/>
      <c r="I161" s="186"/>
      <c r="J161" s="186"/>
      <c r="K161" s="186"/>
      <c r="L161" s="186"/>
      <c r="M161" s="186"/>
      <c r="N161" s="186"/>
      <c r="O161" s="186"/>
      <c r="P161" s="186"/>
      <c r="Q161" s="186"/>
      <c r="R161" s="186"/>
      <c r="S161" s="41"/>
      <c r="T161" s="50"/>
      <c r="U161" s="22"/>
      <c r="V161" s="22"/>
      <c r="W161" s="22"/>
      <c r="X161" s="22"/>
      <c r="Y161" s="22"/>
      <c r="Z161" s="22"/>
      <c r="AA161" s="51"/>
      <c r="AT161" s="6" t="s">
        <v>137</v>
      </c>
      <c r="AU161" s="6" t="s">
        <v>83</v>
      </c>
    </row>
    <row r="162" spans="2:51" s="6" customFormat="1" ht="15.75" customHeight="1">
      <c r="B162" s="135"/>
      <c r="C162" s="136"/>
      <c r="D162" s="136"/>
      <c r="E162" s="136"/>
      <c r="F162" s="222" t="s">
        <v>165</v>
      </c>
      <c r="G162" s="223"/>
      <c r="H162" s="223"/>
      <c r="I162" s="223"/>
      <c r="J162" s="136"/>
      <c r="K162" s="136"/>
      <c r="L162" s="136"/>
      <c r="M162" s="136"/>
      <c r="N162" s="136"/>
      <c r="O162" s="136"/>
      <c r="P162" s="136"/>
      <c r="Q162" s="136"/>
      <c r="R162" s="136"/>
      <c r="S162" s="137"/>
      <c r="T162" s="138"/>
      <c r="U162" s="136"/>
      <c r="V162" s="136"/>
      <c r="W162" s="136"/>
      <c r="X162" s="136"/>
      <c r="Y162" s="136"/>
      <c r="Z162" s="136"/>
      <c r="AA162" s="139"/>
      <c r="AT162" s="140" t="s">
        <v>141</v>
      </c>
      <c r="AU162" s="140" t="s">
        <v>83</v>
      </c>
      <c r="AV162" s="140" t="s">
        <v>16</v>
      </c>
      <c r="AW162" s="140" t="s">
        <v>103</v>
      </c>
      <c r="AX162" s="140" t="s">
        <v>70</v>
      </c>
      <c r="AY162" s="140" t="s">
        <v>129</v>
      </c>
    </row>
    <row r="163" spans="2:51" s="6" customFormat="1" ht="15.75" customHeight="1">
      <c r="B163" s="141"/>
      <c r="C163" s="142"/>
      <c r="D163" s="142"/>
      <c r="E163" s="142"/>
      <c r="F163" s="224" t="s">
        <v>166</v>
      </c>
      <c r="G163" s="225"/>
      <c r="H163" s="225"/>
      <c r="I163" s="225"/>
      <c r="J163" s="142"/>
      <c r="K163" s="144">
        <v>13.103</v>
      </c>
      <c r="L163" s="142"/>
      <c r="M163" s="142"/>
      <c r="N163" s="142"/>
      <c r="O163" s="142"/>
      <c r="P163" s="142"/>
      <c r="Q163" s="142"/>
      <c r="R163" s="142"/>
      <c r="S163" s="145"/>
      <c r="T163" s="146"/>
      <c r="U163" s="142"/>
      <c r="V163" s="142"/>
      <c r="W163" s="142"/>
      <c r="X163" s="142"/>
      <c r="Y163" s="142"/>
      <c r="Z163" s="142"/>
      <c r="AA163" s="147"/>
      <c r="AT163" s="148" t="s">
        <v>141</v>
      </c>
      <c r="AU163" s="148" t="s">
        <v>83</v>
      </c>
      <c r="AV163" s="148" t="s">
        <v>83</v>
      </c>
      <c r="AW163" s="148" t="s">
        <v>103</v>
      </c>
      <c r="AX163" s="148" t="s">
        <v>70</v>
      </c>
      <c r="AY163" s="148" t="s">
        <v>129</v>
      </c>
    </row>
    <row r="164" spans="2:51" s="6" customFormat="1" ht="15.75" customHeight="1">
      <c r="B164" s="141"/>
      <c r="C164" s="142"/>
      <c r="D164" s="142"/>
      <c r="E164" s="142"/>
      <c r="F164" s="224" t="s">
        <v>227</v>
      </c>
      <c r="G164" s="225"/>
      <c r="H164" s="225"/>
      <c r="I164" s="225"/>
      <c r="J164" s="142"/>
      <c r="K164" s="144">
        <v>30.21</v>
      </c>
      <c r="L164" s="142"/>
      <c r="M164" s="142"/>
      <c r="N164" s="142"/>
      <c r="O164" s="142"/>
      <c r="P164" s="142"/>
      <c r="Q164" s="142"/>
      <c r="R164" s="142"/>
      <c r="S164" s="145"/>
      <c r="T164" s="146"/>
      <c r="U164" s="142"/>
      <c r="V164" s="142"/>
      <c r="W164" s="142"/>
      <c r="X164" s="142"/>
      <c r="Y164" s="142"/>
      <c r="Z164" s="142"/>
      <c r="AA164" s="147"/>
      <c r="AT164" s="148" t="s">
        <v>141</v>
      </c>
      <c r="AU164" s="148" t="s">
        <v>83</v>
      </c>
      <c r="AV164" s="148" t="s">
        <v>83</v>
      </c>
      <c r="AW164" s="148" t="s">
        <v>103</v>
      </c>
      <c r="AX164" s="148" t="s">
        <v>70</v>
      </c>
      <c r="AY164" s="148" t="s">
        <v>129</v>
      </c>
    </row>
    <row r="165" spans="2:51" s="6" customFormat="1" ht="39" customHeight="1">
      <c r="B165" s="141"/>
      <c r="C165" s="142"/>
      <c r="D165" s="142"/>
      <c r="E165" s="142"/>
      <c r="F165" s="224" t="s">
        <v>228</v>
      </c>
      <c r="G165" s="225"/>
      <c r="H165" s="225"/>
      <c r="I165" s="225"/>
      <c r="J165" s="142"/>
      <c r="K165" s="144">
        <v>12.642</v>
      </c>
      <c r="L165" s="142"/>
      <c r="M165" s="142"/>
      <c r="N165" s="142"/>
      <c r="O165" s="142"/>
      <c r="P165" s="142"/>
      <c r="Q165" s="142"/>
      <c r="R165" s="142"/>
      <c r="S165" s="145"/>
      <c r="T165" s="146"/>
      <c r="U165" s="142"/>
      <c r="V165" s="142"/>
      <c r="W165" s="142"/>
      <c r="X165" s="142"/>
      <c r="Y165" s="142"/>
      <c r="Z165" s="142"/>
      <c r="AA165" s="147"/>
      <c r="AT165" s="148" t="s">
        <v>141</v>
      </c>
      <c r="AU165" s="148" t="s">
        <v>83</v>
      </c>
      <c r="AV165" s="148" t="s">
        <v>83</v>
      </c>
      <c r="AW165" s="148" t="s">
        <v>103</v>
      </c>
      <c r="AX165" s="148" t="s">
        <v>70</v>
      </c>
      <c r="AY165" s="148" t="s">
        <v>129</v>
      </c>
    </row>
    <row r="166" spans="2:51" s="6" customFormat="1" ht="15.75" customHeight="1">
      <c r="B166" s="149"/>
      <c r="C166" s="150"/>
      <c r="D166" s="150"/>
      <c r="E166" s="150"/>
      <c r="F166" s="226" t="s">
        <v>151</v>
      </c>
      <c r="G166" s="227"/>
      <c r="H166" s="227"/>
      <c r="I166" s="227"/>
      <c r="J166" s="150"/>
      <c r="K166" s="151">
        <v>55.955</v>
      </c>
      <c r="L166" s="150"/>
      <c r="M166" s="150"/>
      <c r="N166" s="150"/>
      <c r="O166" s="150"/>
      <c r="P166" s="150"/>
      <c r="Q166" s="150"/>
      <c r="R166" s="150"/>
      <c r="S166" s="152"/>
      <c r="T166" s="153"/>
      <c r="U166" s="150"/>
      <c r="V166" s="150"/>
      <c r="W166" s="150"/>
      <c r="X166" s="150"/>
      <c r="Y166" s="150"/>
      <c r="Z166" s="150"/>
      <c r="AA166" s="154"/>
      <c r="AT166" s="155" t="s">
        <v>141</v>
      </c>
      <c r="AU166" s="155" t="s">
        <v>83</v>
      </c>
      <c r="AV166" s="155" t="s">
        <v>135</v>
      </c>
      <c r="AW166" s="155" t="s">
        <v>103</v>
      </c>
      <c r="AX166" s="155" t="s">
        <v>16</v>
      </c>
      <c r="AY166" s="155" t="s">
        <v>129</v>
      </c>
    </row>
    <row r="167" spans="2:63" s="6" customFormat="1" ht="27" customHeight="1">
      <c r="B167" s="21"/>
      <c r="C167" s="125" t="s">
        <v>229</v>
      </c>
      <c r="D167" s="125" t="s">
        <v>130</v>
      </c>
      <c r="E167" s="126" t="s">
        <v>230</v>
      </c>
      <c r="F167" s="216" t="s">
        <v>231</v>
      </c>
      <c r="G167" s="217"/>
      <c r="H167" s="217"/>
      <c r="I167" s="217"/>
      <c r="J167" s="128" t="s">
        <v>232</v>
      </c>
      <c r="K167" s="129">
        <v>6.822</v>
      </c>
      <c r="L167" s="218"/>
      <c r="M167" s="217"/>
      <c r="N167" s="219">
        <f>ROUND($L$167*$K$167,2)</f>
        <v>0</v>
      </c>
      <c r="O167" s="217"/>
      <c r="P167" s="217"/>
      <c r="Q167" s="217"/>
      <c r="R167" s="127" t="s">
        <v>134</v>
      </c>
      <c r="S167" s="41"/>
      <c r="T167" s="130"/>
      <c r="U167" s="131" t="s">
        <v>42</v>
      </c>
      <c r="V167" s="22"/>
      <c r="W167" s="22"/>
      <c r="X167" s="132">
        <v>0</v>
      </c>
      <c r="Y167" s="132">
        <f>$X$167*$K$167</f>
        <v>0</v>
      </c>
      <c r="Z167" s="132">
        <v>0</v>
      </c>
      <c r="AA167" s="133">
        <f>$Z$167*$K$167</f>
        <v>0</v>
      </c>
      <c r="AR167" s="89" t="s">
        <v>135</v>
      </c>
      <c r="AT167" s="89" t="s">
        <v>130</v>
      </c>
      <c r="AU167" s="89" t="s">
        <v>83</v>
      </c>
      <c r="AY167" s="6" t="s">
        <v>129</v>
      </c>
      <c r="BE167" s="134">
        <f>IF($U$167="základní",$N$167,0)</f>
        <v>0</v>
      </c>
      <c r="BF167" s="134">
        <f>IF($U$167="snížená",$N$167,0)</f>
        <v>0</v>
      </c>
      <c r="BG167" s="134">
        <f>IF($U$167="zákl. přenesená",$N$167,0)</f>
        <v>0</v>
      </c>
      <c r="BH167" s="134">
        <f>IF($U$167="sníž. přenesená",$N$167,0)</f>
        <v>0</v>
      </c>
      <c r="BI167" s="134">
        <f>IF($U$167="nulová",$N$167,0)</f>
        <v>0</v>
      </c>
      <c r="BJ167" s="89" t="s">
        <v>83</v>
      </c>
      <c r="BK167" s="134">
        <f>ROUND($L$167*$K$167,2)</f>
        <v>0</v>
      </c>
    </row>
    <row r="168" spans="2:47" s="6" customFormat="1" ht="16.5" customHeight="1">
      <c r="B168" s="21"/>
      <c r="C168" s="22"/>
      <c r="D168" s="22"/>
      <c r="E168" s="22"/>
      <c r="F168" s="220" t="s">
        <v>233</v>
      </c>
      <c r="G168" s="186"/>
      <c r="H168" s="186"/>
      <c r="I168" s="186"/>
      <c r="J168" s="186"/>
      <c r="K168" s="186"/>
      <c r="L168" s="186"/>
      <c r="M168" s="186"/>
      <c r="N168" s="186"/>
      <c r="O168" s="186"/>
      <c r="P168" s="186"/>
      <c r="Q168" s="186"/>
      <c r="R168" s="186"/>
      <c r="S168" s="41"/>
      <c r="T168" s="50"/>
      <c r="U168" s="22"/>
      <c r="V168" s="22"/>
      <c r="W168" s="22"/>
      <c r="X168" s="22"/>
      <c r="Y168" s="22"/>
      <c r="Z168" s="22"/>
      <c r="AA168" s="51"/>
      <c r="AT168" s="6" t="s">
        <v>137</v>
      </c>
      <c r="AU168" s="6" t="s">
        <v>83</v>
      </c>
    </row>
    <row r="169" spans="2:47" s="6" customFormat="1" ht="263.25" customHeight="1">
      <c r="B169" s="21"/>
      <c r="C169" s="22"/>
      <c r="D169" s="22"/>
      <c r="E169" s="22"/>
      <c r="F169" s="221" t="s">
        <v>234</v>
      </c>
      <c r="G169" s="186"/>
      <c r="H169" s="186"/>
      <c r="I169" s="186"/>
      <c r="J169" s="186"/>
      <c r="K169" s="186"/>
      <c r="L169" s="186"/>
      <c r="M169" s="186"/>
      <c r="N169" s="186"/>
      <c r="O169" s="186"/>
      <c r="P169" s="186"/>
      <c r="Q169" s="186"/>
      <c r="R169" s="186"/>
      <c r="S169" s="41"/>
      <c r="T169" s="50"/>
      <c r="U169" s="22"/>
      <c r="V169" s="22"/>
      <c r="W169" s="22"/>
      <c r="X169" s="22"/>
      <c r="Y169" s="22"/>
      <c r="Z169" s="22"/>
      <c r="AA169" s="51"/>
      <c r="AT169" s="6" t="s">
        <v>139</v>
      </c>
      <c r="AU169" s="6" t="s">
        <v>83</v>
      </c>
    </row>
    <row r="170" spans="2:63" s="6" customFormat="1" ht="27" customHeight="1">
      <c r="B170" s="21"/>
      <c r="C170" s="125" t="s">
        <v>235</v>
      </c>
      <c r="D170" s="125" t="s">
        <v>130</v>
      </c>
      <c r="E170" s="126" t="s">
        <v>236</v>
      </c>
      <c r="F170" s="216" t="s">
        <v>237</v>
      </c>
      <c r="G170" s="217"/>
      <c r="H170" s="217"/>
      <c r="I170" s="217"/>
      <c r="J170" s="128" t="s">
        <v>232</v>
      </c>
      <c r="K170" s="129">
        <v>6.822</v>
      </c>
      <c r="L170" s="218"/>
      <c r="M170" s="217"/>
      <c r="N170" s="219">
        <f>ROUND($L$170*$K$170,2)</f>
        <v>0</v>
      </c>
      <c r="O170" s="217"/>
      <c r="P170" s="217"/>
      <c r="Q170" s="217"/>
      <c r="R170" s="127" t="s">
        <v>134</v>
      </c>
      <c r="S170" s="41"/>
      <c r="T170" s="130"/>
      <c r="U170" s="131" t="s">
        <v>42</v>
      </c>
      <c r="V170" s="22"/>
      <c r="W170" s="22"/>
      <c r="X170" s="132">
        <v>0</v>
      </c>
      <c r="Y170" s="132">
        <f>$X$170*$K$170</f>
        <v>0</v>
      </c>
      <c r="Z170" s="132">
        <v>0</v>
      </c>
      <c r="AA170" s="133">
        <f>$Z$170*$K$170</f>
        <v>0</v>
      </c>
      <c r="AR170" s="89" t="s">
        <v>135</v>
      </c>
      <c r="AT170" s="89" t="s">
        <v>130</v>
      </c>
      <c r="AU170" s="89" t="s">
        <v>83</v>
      </c>
      <c r="AY170" s="6" t="s">
        <v>129</v>
      </c>
      <c r="BE170" s="134">
        <f>IF($U$170="základní",$N$170,0)</f>
        <v>0</v>
      </c>
      <c r="BF170" s="134">
        <f>IF($U$170="snížená",$N$170,0)</f>
        <v>0</v>
      </c>
      <c r="BG170" s="134">
        <f>IF($U$170="zákl. přenesená",$N$170,0)</f>
        <v>0</v>
      </c>
      <c r="BH170" s="134">
        <f>IF($U$170="sníž. přenesená",$N$170,0)</f>
        <v>0</v>
      </c>
      <c r="BI170" s="134">
        <f>IF($U$170="nulová",$N$170,0)</f>
        <v>0</v>
      </c>
      <c r="BJ170" s="89" t="s">
        <v>83</v>
      </c>
      <c r="BK170" s="134">
        <f>ROUND($L$170*$K$170,2)</f>
        <v>0</v>
      </c>
    </row>
    <row r="171" spans="2:47" s="6" customFormat="1" ht="16.5" customHeight="1">
      <c r="B171" s="21"/>
      <c r="C171" s="22"/>
      <c r="D171" s="22"/>
      <c r="E171" s="22"/>
      <c r="F171" s="220" t="s">
        <v>237</v>
      </c>
      <c r="G171" s="186"/>
      <c r="H171" s="186"/>
      <c r="I171" s="186"/>
      <c r="J171" s="186"/>
      <c r="K171" s="186"/>
      <c r="L171" s="186"/>
      <c r="M171" s="186"/>
      <c r="N171" s="186"/>
      <c r="O171" s="186"/>
      <c r="P171" s="186"/>
      <c r="Q171" s="186"/>
      <c r="R171" s="186"/>
      <c r="S171" s="41"/>
      <c r="T171" s="50"/>
      <c r="U171" s="22"/>
      <c r="V171" s="22"/>
      <c r="W171" s="22"/>
      <c r="X171" s="22"/>
      <c r="Y171" s="22"/>
      <c r="Z171" s="22"/>
      <c r="AA171" s="51"/>
      <c r="AT171" s="6" t="s">
        <v>137</v>
      </c>
      <c r="AU171" s="6" t="s">
        <v>83</v>
      </c>
    </row>
    <row r="172" spans="2:47" s="6" customFormat="1" ht="74.25" customHeight="1">
      <c r="B172" s="21"/>
      <c r="C172" s="22"/>
      <c r="D172" s="22"/>
      <c r="E172" s="22"/>
      <c r="F172" s="221" t="s">
        <v>238</v>
      </c>
      <c r="G172" s="186"/>
      <c r="H172" s="186"/>
      <c r="I172" s="186"/>
      <c r="J172" s="186"/>
      <c r="K172" s="186"/>
      <c r="L172" s="186"/>
      <c r="M172" s="186"/>
      <c r="N172" s="186"/>
      <c r="O172" s="186"/>
      <c r="P172" s="186"/>
      <c r="Q172" s="186"/>
      <c r="R172" s="186"/>
      <c r="S172" s="41"/>
      <c r="T172" s="50"/>
      <c r="U172" s="22"/>
      <c r="V172" s="22"/>
      <c r="W172" s="22"/>
      <c r="X172" s="22"/>
      <c r="Y172" s="22"/>
      <c r="Z172" s="22"/>
      <c r="AA172" s="51"/>
      <c r="AT172" s="6" t="s">
        <v>139</v>
      </c>
      <c r="AU172" s="6" t="s">
        <v>83</v>
      </c>
    </row>
    <row r="173" spans="2:63" s="6" customFormat="1" ht="27" customHeight="1">
      <c r="B173" s="21"/>
      <c r="C173" s="125" t="s">
        <v>6</v>
      </c>
      <c r="D173" s="125" t="s">
        <v>130</v>
      </c>
      <c r="E173" s="126" t="s">
        <v>239</v>
      </c>
      <c r="F173" s="216" t="s">
        <v>240</v>
      </c>
      <c r="G173" s="217"/>
      <c r="H173" s="217"/>
      <c r="I173" s="217"/>
      <c r="J173" s="128" t="s">
        <v>232</v>
      </c>
      <c r="K173" s="129">
        <v>61.398</v>
      </c>
      <c r="L173" s="218"/>
      <c r="M173" s="217"/>
      <c r="N173" s="219">
        <f>ROUND($L$173*$K$173,2)</f>
        <v>0</v>
      </c>
      <c r="O173" s="217"/>
      <c r="P173" s="217"/>
      <c r="Q173" s="217"/>
      <c r="R173" s="127" t="s">
        <v>134</v>
      </c>
      <c r="S173" s="41"/>
      <c r="T173" s="130"/>
      <c r="U173" s="131" t="s">
        <v>42</v>
      </c>
      <c r="V173" s="22"/>
      <c r="W173" s="22"/>
      <c r="X173" s="132">
        <v>0</v>
      </c>
      <c r="Y173" s="132">
        <f>$X$173*$K$173</f>
        <v>0</v>
      </c>
      <c r="Z173" s="132">
        <v>0</v>
      </c>
      <c r="AA173" s="133">
        <f>$Z$173*$K$173</f>
        <v>0</v>
      </c>
      <c r="AR173" s="89" t="s">
        <v>135</v>
      </c>
      <c r="AT173" s="89" t="s">
        <v>130</v>
      </c>
      <c r="AU173" s="89" t="s">
        <v>83</v>
      </c>
      <c r="AY173" s="6" t="s">
        <v>129</v>
      </c>
      <c r="BE173" s="134">
        <f>IF($U$173="základní",$N$173,0)</f>
        <v>0</v>
      </c>
      <c r="BF173" s="134">
        <f>IF($U$173="snížená",$N$173,0)</f>
        <v>0</v>
      </c>
      <c r="BG173" s="134">
        <f>IF($U$173="zákl. přenesená",$N$173,0)</f>
        <v>0</v>
      </c>
      <c r="BH173" s="134">
        <f>IF($U$173="sníž. přenesená",$N$173,0)</f>
        <v>0</v>
      </c>
      <c r="BI173" s="134">
        <f>IF($U$173="nulová",$N$173,0)</f>
        <v>0</v>
      </c>
      <c r="BJ173" s="89" t="s">
        <v>83</v>
      </c>
      <c r="BK173" s="134">
        <f>ROUND($L$173*$K$173,2)</f>
        <v>0</v>
      </c>
    </row>
    <row r="174" spans="2:47" s="6" customFormat="1" ht="16.5" customHeight="1">
      <c r="B174" s="21"/>
      <c r="C174" s="22"/>
      <c r="D174" s="22"/>
      <c r="E174" s="22"/>
      <c r="F174" s="220" t="s">
        <v>241</v>
      </c>
      <c r="G174" s="186"/>
      <c r="H174" s="186"/>
      <c r="I174" s="186"/>
      <c r="J174" s="186"/>
      <c r="K174" s="186"/>
      <c r="L174" s="186"/>
      <c r="M174" s="186"/>
      <c r="N174" s="186"/>
      <c r="O174" s="186"/>
      <c r="P174" s="186"/>
      <c r="Q174" s="186"/>
      <c r="R174" s="186"/>
      <c r="S174" s="41"/>
      <c r="T174" s="50"/>
      <c r="U174" s="22"/>
      <c r="V174" s="22"/>
      <c r="W174" s="22"/>
      <c r="X174" s="22"/>
      <c r="Y174" s="22"/>
      <c r="Z174" s="22"/>
      <c r="AA174" s="51"/>
      <c r="AT174" s="6" t="s">
        <v>137</v>
      </c>
      <c r="AU174" s="6" t="s">
        <v>83</v>
      </c>
    </row>
    <row r="175" spans="2:47" s="6" customFormat="1" ht="74.25" customHeight="1">
      <c r="B175" s="21"/>
      <c r="C175" s="22"/>
      <c r="D175" s="22"/>
      <c r="E175" s="22"/>
      <c r="F175" s="221" t="s">
        <v>238</v>
      </c>
      <c r="G175" s="186"/>
      <c r="H175" s="186"/>
      <c r="I175" s="186"/>
      <c r="J175" s="186"/>
      <c r="K175" s="186"/>
      <c r="L175" s="186"/>
      <c r="M175" s="186"/>
      <c r="N175" s="186"/>
      <c r="O175" s="186"/>
      <c r="P175" s="186"/>
      <c r="Q175" s="186"/>
      <c r="R175" s="186"/>
      <c r="S175" s="41"/>
      <c r="T175" s="50"/>
      <c r="U175" s="22"/>
      <c r="V175" s="22"/>
      <c r="W175" s="22"/>
      <c r="X175" s="22"/>
      <c r="Y175" s="22"/>
      <c r="Z175" s="22"/>
      <c r="AA175" s="51"/>
      <c r="AT175" s="6" t="s">
        <v>139</v>
      </c>
      <c r="AU175" s="6" t="s">
        <v>83</v>
      </c>
    </row>
    <row r="176" spans="2:51" s="6" customFormat="1" ht="15.75" customHeight="1">
      <c r="B176" s="141"/>
      <c r="C176" s="142"/>
      <c r="D176" s="142"/>
      <c r="E176" s="142"/>
      <c r="F176" s="224" t="s">
        <v>242</v>
      </c>
      <c r="G176" s="225"/>
      <c r="H176" s="225"/>
      <c r="I176" s="225"/>
      <c r="J176" s="142"/>
      <c r="K176" s="144">
        <v>61.398</v>
      </c>
      <c r="L176" s="142"/>
      <c r="M176" s="142"/>
      <c r="N176" s="142"/>
      <c r="O176" s="142"/>
      <c r="P176" s="142"/>
      <c r="Q176" s="142"/>
      <c r="R176" s="142"/>
      <c r="S176" s="145"/>
      <c r="T176" s="146"/>
      <c r="U176" s="142"/>
      <c r="V176" s="142"/>
      <c r="W176" s="142"/>
      <c r="X176" s="142"/>
      <c r="Y176" s="142"/>
      <c r="Z176" s="142"/>
      <c r="AA176" s="147"/>
      <c r="AT176" s="148" t="s">
        <v>141</v>
      </c>
      <c r="AU176" s="148" t="s">
        <v>83</v>
      </c>
      <c r="AV176" s="148" t="s">
        <v>83</v>
      </c>
      <c r="AW176" s="148" t="s">
        <v>70</v>
      </c>
      <c r="AX176" s="148" t="s">
        <v>16</v>
      </c>
      <c r="AY176" s="148" t="s">
        <v>129</v>
      </c>
    </row>
    <row r="177" spans="2:63" s="6" customFormat="1" ht="27" customHeight="1">
      <c r="B177" s="21"/>
      <c r="C177" s="125" t="s">
        <v>243</v>
      </c>
      <c r="D177" s="125" t="s">
        <v>130</v>
      </c>
      <c r="E177" s="126" t="s">
        <v>244</v>
      </c>
      <c r="F177" s="216" t="s">
        <v>245</v>
      </c>
      <c r="G177" s="217"/>
      <c r="H177" s="217"/>
      <c r="I177" s="217"/>
      <c r="J177" s="128" t="s">
        <v>232</v>
      </c>
      <c r="K177" s="129">
        <v>6.822</v>
      </c>
      <c r="L177" s="218"/>
      <c r="M177" s="217"/>
      <c r="N177" s="219">
        <f>ROUND($L$177*$K$177,2)</f>
        <v>0</v>
      </c>
      <c r="O177" s="217"/>
      <c r="P177" s="217"/>
      <c r="Q177" s="217"/>
      <c r="R177" s="127" t="s">
        <v>134</v>
      </c>
      <c r="S177" s="41"/>
      <c r="T177" s="130"/>
      <c r="U177" s="131" t="s">
        <v>42</v>
      </c>
      <c r="V177" s="22"/>
      <c r="W177" s="22"/>
      <c r="X177" s="132">
        <v>0</v>
      </c>
      <c r="Y177" s="132">
        <f>$X$177*$K$177</f>
        <v>0</v>
      </c>
      <c r="Z177" s="132">
        <v>0</v>
      </c>
      <c r="AA177" s="133">
        <f>$Z$177*$K$177</f>
        <v>0</v>
      </c>
      <c r="AR177" s="89" t="s">
        <v>135</v>
      </c>
      <c r="AT177" s="89" t="s">
        <v>130</v>
      </c>
      <c r="AU177" s="89" t="s">
        <v>83</v>
      </c>
      <c r="AY177" s="6" t="s">
        <v>129</v>
      </c>
      <c r="BE177" s="134">
        <f>IF($U$177="základní",$N$177,0)</f>
        <v>0</v>
      </c>
      <c r="BF177" s="134">
        <f>IF($U$177="snížená",$N$177,0)</f>
        <v>0</v>
      </c>
      <c r="BG177" s="134">
        <f>IF($U$177="zákl. přenesená",$N$177,0)</f>
        <v>0</v>
      </c>
      <c r="BH177" s="134">
        <f>IF($U$177="sníž. přenesená",$N$177,0)</f>
        <v>0</v>
      </c>
      <c r="BI177" s="134">
        <f>IF($U$177="nulová",$N$177,0)</f>
        <v>0</v>
      </c>
      <c r="BJ177" s="89" t="s">
        <v>83</v>
      </c>
      <c r="BK177" s="134">
        <f>ROUND($L$177*$K$177,2)</f>
        <v>0</v>
      </c>
    </row>
    <row r="178" spans="2:47" s="6" customFormat="1" ht="16.5" customHeight="1">
      <c r="B178" s="21"/>
      <c r="C178" s="22"/>
      <c r="D178" s="22"/>
      <c r="E178" s="22"/>
      <c r="F178" s="220" t="s">
        <v>245</v>
      </c>
      <c r="G178" s="186"/>
      <c r="H178" s="186"/>
      <c r="I178" s="186"/>
      <c r="J178" s="186"/>
      <c r="K178" s="186"/>
      <c r="L178" s="186"/>
      <c r="M178" s="186"/>
      <c r="N178" s="186"/>
      <c r="O178" s="186"/>
      <c r="P178" s="186"/>
      <c r="Q178" s="186"/>
      <c r="R178" s="186"/>
      <c r="S178" s="41"/>
      <c r="T178" s="50"/>
      <c r="U178" s="22"/>
      <c r="V178" s="22"/>
      <c r="W178" s="22"/>
      <c r="X178" s="22"/>
      <c r="Y178" s="22"/>
      <c r="Z178" s="22"/>
      <c r="AA178" s="51"/>
      <c r="AT178" s="6" t="s">
        <v>137</v>
      </c>
      <c r="AU178" s="6" t="s">
        <v>83</v>
      </c>
    </row>
    <row r="179" spans="2:47" s="6" customFormat="1" ht="132.75" customHeight="1">
      <c r="B179" s="21"/>
      <c r="C179" s="22"/>
      <c r="D179" s="22"/>
      <c r="E179" s="22"/>
      <c r="F179" s="221" t="s">
        <v>246</v>
      </c>
      <c r="G179" s="186"/>
      <c r="H179" s="186"/>
      <c r="I179" s="186"/>
      <c r="J179" s="186"/>
      <c r="K179" s="186"/>
      <c r="L179" s="186"/>
      <c r="M179" s="186"/>
      <c r="N179" s="186"/>
      <c r="O179" s="186"/>
      <c r="P179" s="186"/>
      <c r="Q179" s="186"/>
      <c r="R179" s="186"/>
      <c r="S179" s="41"/>
      <c r="T179" s="50"/>
      <c r="U179" s="22"/>
      <c r="V179" s="22"/>
      <c r="W179" s="22"/>
      <c r="X179" s="22"/>
      <c r="Y179" s="22"/>
      <c r="Z179" s="22"/>
      <c r="AA179" s="51"/>
      <c r="AT179" s="6" t="s">
        <v>139</v>
      </c>
      <c r="AU179" s="6" t="s">
        <v>83</v>
      </c>
    </row>
    <row r="180" spans="2:63" s="6" customFormat="1" ht="27" customHeight="1">
      <c r="B180" s="21"/>
      <c r="C180" s="125" t="s">
        <v>247</v>
      </c>
      <c r="D180" s="125" t="s">
        <v>130</v>
      </c>
      <c r="E180" s="126" t="s">
        <v>248</v>
      </c>
      <c r="F180" s="216" t="s">
        <v>249</v>
      </c>
      <c r="G180" s="217"/>
      <c r="H180" s="217"/>
      <c r="I180" s="217"/>
      <c r="J180" s="128" t="s">
        <v>232</v>
      </c>
      <c r="K180" s="129">
        <v>27.288</v>
      </c>
      <c r="L180" s="218"/>
      <c r="M180" s="217"/>
      <c r="N180" s="219">
        <f>ROUND($L$180*$K$180,2)</f>
        <v>0</v>
      </c>
      <c r="O180" s="217"/>
      <c r="P180" s="217"/>
      <c r="Q180" s="217"/>
      <c r="R180" s="127" t="s">
        <v>134</v>
      </c>
      <c r="S180" s="41"/>
      <c r="T180" s="130"/>
      <c r="U180" s="131" t="s">
        <v>42</v>
      </c>
      <c r="V180" s="22"/>
      <c r="W180" s="22"/>
      <c r="X180" s="132">
        <v>0</v>
      </c>
      <c r="Y180" s="132">
        <f>$X$180*$K$180</f>
        <v>0</v>
      </c>
      <c r="Z180" s="132">
        <v>0</v>
      </c>
      <c r="AA180" s="133">
        <f>$Z$180*$K$180</f>
        <v>0</v>
      </c>
      <c r="AR180" s="89" t="s">
        <v>135</v>
      </c>
      <c r="AT180" s="89" t="s">
        <v>130</v>
      </c>
      <c r="AU180" s="89" t="s">
        <v>83</v>
      </c>
      <c r="AY180" s="6" t="s">
        <v>129</v>
      </c>
      <c r="BE180" s="134">
        <f>IF($U$180="základní",$N$180,0)</f>
        <v>0</v>
      </c>
      <c r="BF180" s="134">
        <f>IF($U$180="snížená",$N$180,0)</f>
        <v>0</v>
      </c>
      <c r="BG180" s="134">
        <f>IF($U$180="zákl. přenesená",$N$180,0)</f>
        <v>0</v>
      </c>
      <c r="BH180" s="134">
        <f>IF($U$180="sníž. přenesená",$N$180,0)</f>
        <v>0</v>
      </c>
      <c r="BI180" s="134">
        <f>IF($U$180="nulová",$N$180,0)</f>
        <v>0</v>
      </c>
      <c r="BJ180" s="89" t="s">
        <v>83</v>
      </c>
      <c r="BK180" s="134">
        <f>ROUND($L$180*$K$180,2)</f>
        <v>0</v>
      </c>
    </row>
    <row r="181" spans="2:47" s="6" customFormat="1" ht="16.5" customHeight="1">
      <c r="B181" s="21"/>
      <c r="C181" s="22"/>
      <c r="D181" s="22"/>
      <c r="E181" s="22"/>
      <c r="F181" s="220" t="s">
        <v>250</v>
      </c>
      <c r="G181" s="186"/>
      <c r="H181" s="186"/>
      <c r="I181" s="186"/>
      <c r="J181" s="186"/>
      <c r="K181" s="186"/>
      <c r="L181" s="186"/>
      <c r="M181" s="186"/>
      <c r="N181" s="186"/>
      <c r="O181" s="186"/>
      <c r="P181" s="186"/>
      <c r="Q181" s="186"/>
      <c r="R181" s="186"/>
      <c r="S181" s="41"/>
      <c r="T181" s="50"/>
      <c r="U181" s="22"/>
      <c r="V181" s="22"/>
      <c r="W181" s="22"/>
      <c r="X181" s="22"/>
      <c r="Y181" s="22"/>
      <c r="Z181" s="22"/>
      <c r="AA181" s="51"/>
      <c r="AT181" s="6" t="s">
        <v>137</v>
      </c>
      <c r="AU181" s="6" t="s">
        <v>83</v>
      </c>
    </row>
    <row r="182" spans="2:47" s="6" customFormat="1" ht="132.75" customHeight="1">
      <c r="B182" s="21"/>
      <c r="C182" s="22"/>
      <c r="D182" s="22"/>
      <c r="E182" s="22"/>
      <c r="F182" s="221" t="s">
        <v>246</v>
      </c>
      <c r="G182" s="186"/>
      <c r="H182" s="186"/>
      <c r="I182" s="186"/>
      <c r="J182" s="186"/>
      <c r="K182" s="186"/>
      <c r="L182" s="186"/>
      <c r="M182" s="186"/>
      <c r="N182" s="186"/>
      <c r="O182" s="186"/>
      <c r="P182" s="186"/>
      <c r="Q182" s="186"/>
      <c r="R182" s="186"/>
      <c r="S182" s="41"/>
      <c r="T182" s="50"/>
      <c r="U182" s="22"/>
      <c r="V182" s="22"/>
      <c r="W182" s="22"/>
      <c r="X182" s="22"/>
      <c r="Y182" s="22"/>
      <c r="Z182" s="22"/>
      <c r="AA182" s="51"/>
      <c r="AT182" s="6" t="s">
        <v>139</v>
      </c>
      <c r="AU182" s="6" t="s">
        <v>83</v>
      </c>
    </row>
    <row r="183" spans="2:51" s="6" customFormat="1" ht="15.75" customHeight="1">
      <c r="B183" s="141"/>
      <c r="C183" s="142"/>
      <c r="D183" s="142"/>
      <c r="E183" s="142"/>
      <c r="F183" s="224" t="s">
        <v>251</v>
      </c>
      <c r="G183" s="225"/>
      <c r="H183" s="225"/>
      <c r="I183" s="225"/>
      <c r="J183" s="142"/>
      <c r="K183" s="144">
        <v>27.288</v>
      </c>
      <c r="L183" s="142"/>
      <c r="M183" s="142"/>
      <c r="N183" s="142"/>
      <c r="O183" s="142"/>
      <c r="P183" s="142"/>
      <c r="Q183" s="142"/>
      <c r="R183" s="142"/>
      <c r="S183" s="145"/>
      <c r="T183" s="146"/>
      <c r="U183" s="142"/>
      <c r="V183" s="142"/>
      <c r="W183" s="142"/>
      <c r="X183" s="142"/>
      <c r="Y183" s="142"/>
      <c r="Z183" s="142"/>
      <c r="AA183" s="147"/>
      <c r="AT183" s="148" t="s">
        <v>141</v>
      </c>
      <c r="AU183" s="148" t="s">
        <v>83</v>
      </c>
      <c r="AV183" s="148" t="s">
        <v>83</v>
      </c>
      <c r="AW183" s="148" t="s">
        <v>70</v>
      </c>
      <c r="AX183" s="148" t="s">
        <v>16</v>
      </c>
      <c r="AY183" s="148" t="s">
        <v>129</v>
      </c>
    </row>
    <row r="184" spans="2:63" s="6" customFormat="1" ht="27" customHeight="1">
      <c r="B184" s="21"/>
      <c r="C184" s="125" t="s">
        <v>252</v>
      </c>
      <c r="D184" s="125" t="s">
        <v>130</v>
      </c>
      <c r="E184" s="126" t="s">
        <v>253</v>
      </c>
      <c r="F184" s="216" t="s">
        <v>254</v>
      </c>
      <c r="G184" s="217"/>
      <c r="H184" s="217"/>
      <c r="I184" s="217"/>
      <c r="J184" s="128" t="s">
        <v>232</v>
      </c>
      <c r="K184" s="129">
        <v>6.822</v>
      </c>
      <c r="L184" s="218"/>
      <c r="M184" s="217"/>
      <c r="N184" s="219">
        <f>ROUND($L$184*$K$184,2)</f>
        <v>0</v>
      </c>
      <c r="O184" s="217"/>
      <c r="P184" s="217"/>
      <c r="Q184" s="217"/>
      <c r="R184" s="127" t="s">
        <v>134</v>
      </c>
      <c r="S184" s="41"/>
      <c r="T184" s="130"/>
      <c r="U184" s="131" t="s">
        <v>42</v>
      </c>
      <c r="V184" s="22"/>
      <c r="W184" s="22"/>
      <c r="X184" s="132">
        <v>0</v>
      </c>
      <c r="Y184" s="132">
        <f>$X$184*$K$184</f>
        <v>0</v>
      </c>
      <c r="Z184" s="132">
        <v>0</v>
      </c>
      <c r="AA184" s="133">
        <f>$Z$184*$K$184</f>
        <v>0</v>
      </c>
      <c r="AR184" s="89" t="s">
        <v>135</v>
      </c>
      <c r="AT184" s="89" t="s">
        <v>130</v>
      </c>
      <c r="AU184" s="89" t="s">
        <v>83</v>
      </c>
      <c r="AY184" s="6" t="s">
        <v>129</v>
      </c>
      <c r="BE184" s="134">
        <f>IF($U$184="základní",$N$184,0)</f>
        <v>0</v>
      </c>
      <c r="BF184" s="134">
        <f>IF($U$184="snížená",$N$184,0)</f>
        <v>0</v>
      </c>
      <c r="BG184" s="134">
        <f>IF($U$184="zákl. přenesená",$N$184,0)</f>
        <v>0</v>
      </c>
      <c r="BH184" s="134">
        <f>IF($U$184="sníž. přenesená",$N$184,0)</f>
        <v>0</v>
      </c>
      <c r="BI184" s="134">
        <f>IF($U$184="nulová",$N$184,0)</f>
        <v>0</v>
      </c>
      <c r="BJ184" s="89" t="s">
        <v>83</v>
      </c>
      <c r="BK184" s="134">
        <f>ROUND($L$184*$K$184,2)</f>
        <v>0</v>
      </c>
    </row>
    <row r="185" spans="2:47" s="6" customFormat="1" ht="16.5" customHeight="1">
      <c r="B185" s="21"/>
      <c r="C185" s="22"/>
      <c r="D185" s="22"/>
      <c r="E185" s="22"/>
      <c r="F185" s="220" t="s">
        <v>255</v>
      </c>
      <c r="G185" s="186"/>
      <c r="H185" s="186"/>
      <c r="I185" s="186"/>
      <c r="J185" s="186"/>
      <c r="K185" s="186"/>
      <c r="L185" s="186"/>
      <c r="M185" s="186"/>
      <c r="N185" s="186"/>
      <c r="O185" s="186"/>
      <c r="P185" s="186"/>
      <c r="Q185" s="186"/>
      <c r="R185" s="186"/>
      <c r="S185" s="41"/>
      <c r="T185" s="50"/>
      <c r="U185" s="22"/>
      <c r="V185" s="22"/>
      <c r="W185" s="22"/>
      <c r="X185" s="22"/>
      <c r="Y185" s="22"/>
      <c r="Z185" s="22"/>
      <c r="AA185" s="51"/>
      <c r="AT185" s="6" t="s">
        <v>137</v>
      </c>
      <c r="AU185" s="6" t="s">
        <v>83</v>
      </c>
    </row>
    <row r="186" spans="2:47" s="6" customFormat="1" ht="85.5" customHeight="1">
      <c r="B186" s="21"/>
      <c r="C186" s="22"/>
      <c r="D186" s="22"/>
      <c r="E186" s="22"/>
      <c r="F186" s="221" t="s">
        <v>256</v>
      </c>
      <c r="G186" s="186"/>
      <c r="H186" s="186"/>
      <c r="I186" s="186"/>
      <c r="J186" s="186"/>
      <c r="K186" s="186"/>
      <c r="L186" s="186"/>
      <c r="M186" s="186"/>
      <c r="N186" s="186"/>
      <c r="O186" s="186"/>
      <c r="P186" s="186"/>
      <c r="Q186" s="186"/>
      <c r="R186" s="186"/>
      <c r="S186" s="41"/>
      <c r="T186" s="50"/>
      <c r="U186" s="22"/>
      <c r="V186" s="22"/>
      <c r="W186" s="22"/>
      <c r="X186" s="22"/>
      <c r="Y186" s="22"/>
      <c r="Z186" s="22"/>
      <c r="AA186" s="51"/>
      <c r="AT186" s="6" t="s">
        <v>139</v>
      </c>
      <c r="AU186" s="6" t="s">
        <v>83</v>
      </c>
    </row>
    <row r="187" spans="2:63" s="114" customFormat="1" ht="23.25" customHeight="1">
      <c r="B187" s="115"/>
      <c r="C187" s="116"/>
      <c r="D187" s="124" t="s">
        <v>107</v>
      </c>
      <c r="E187" s="116"/>
      <c r="F187" s="116"/>
      <c r="G187" s="116"/>
      <c r="H187" s="116"/>
      <c r="I187" s="116"/>
      <c r="J187" s="116"/>
      <c r="K187" s="116"/>
      <c r="L187" s="116"/>
      <c r="M187" s="116"/>
      <c r="N187" s="235">
        <f>$BK$187</f>
        <v>0</v>
      </c>
      <c r="O187" s="234"/>
      <c r="P187" s="234"/>
      <c r="Q187" s="234"/>
      <c r="R187" s="116"/>
      <c r="S187" s="118"/>
      <c r="T187" s="119"/>
      <c r="U187" s="116"/>
      <c r="V187" s="116"/>
      <c r="W187" s="120">
        <f>SUM($W$188:$W$190)</f>
        <v>0</v>
      </c>
      <c r="X187" s="116"/>
      <c r="Y187" s="120">
        <f>SUM($Y$188:$Y$190)</f>
        <v>0</v>
      </c>
      <c r="Z187" s="116"/>
      <c r="AA187" s="121">
        <f>SUM($AA$188:$AA$190)</f>
        <v>0</v>
      </c>
      <c r="AR187" s="122" t="s">
        <v>16</v>
      </c>
      <c r="AT187" s="122" t="s">
        <v>69</v>
      </c>
      <c r="AU187" s="122" t="s">
        <v>83</v>
      </c>
      <c r="AY187" s="122" t="s">
        <v>129</v>
      </c>
      <c r="BK187" s="123">
        <f>SUM($BK$188:$BK$190)</f>
        <v>0</v>
      </c>
    </row>
    <row r="188" spans="2:63" s="6" customFormat="1" ht="15.75" customHeight="1">
      <c r="B188" s="21"/>
      <c r="C188" s="125" t="s">
        <v>257</v>
      </c>
      <c r="D188" s="125" t="s">
        <v>130</v>
      </c>
      <c r="E188" s="126" t="s">
        <v>258</v>
      </c>
      <c r="F188" s="216" t="s">
        <v>259</v>
      </c>
      <c r="G188" s="217"/>
      <c r="H188" s="217"/>
      <c r="I188" s="217"/>
      <c r="J188" s="128" t="s">
        <v>232</v>
      </c>
      <c r="K188" s="129">
        <v>2.585</v>
      </c>
      <c r="L188" s="218"/>
      <c r="M188" s="217"/>
      <c r="N188" s="219">
        <f>ROUND($L$188*$K$188,2)</f>
        <v>0</v>
      </c>
      <c r="O188" s="217"/>
      <c r="P188" s="217"/>
      <c r="Q188" s="217"/>
      <c r="R188" s="127" t="s">
        <v>134</v>
      </c>
      <c r="S188" s="41"/>
      <c r="T188" s="130"/>
      <c r="U188" s="131" t="s">
        <v>42</v>
      </c>
      <c r="V188" s="22"/>
      <c r="W188" s="22"/>
      <c r="X188" s="132">
        <v>0</v>
      </c>
      <c r="Y188" s="132">
        <f>$X$188*$K$188</f>
        <v>0</v>
      </c>
      <c r="Z188" s="132">
        <v>0</v>
      </c>
      <c r="AA188" s="133">
        <f>$Z$188*$K$188</f>
        <v>0</v>
      </c>
      <c r="AR188" s="89" t="s">
        <v>135</v>
      </c>
      <c r="AT188" s="89" t="s">
        <v>130</v>
      </c>
      <c r="AU188" s="89" t="s">
        <v>144</v>
      </c>
      <c r="AY188" s="6" t="s">
        <v>129</v>
      </c>
      <c r="BE188" s="134">
        <f>IF($U$188="základní",$N$188,0)</f>
        <v>0</v>
      </c>
      <c r="BF188" s="134">
        <f>IF($U$188="snížená",$N$188,0)</f>
        <v>0</v>
      </c>
      <c r="BG188" s="134">
        <f>IF($U$188="zákl. přenesená",$N$188,0)</f>
        <v>0</v>
      </c>
      <c r="BH188" s="134">
        <f>IF($U$188="sníž. přenesená",$N$188,0)</f>
        <v>0</v>
      </c>
      <c r="BI188" s="134">
        <f>IF($U$188="nulová",$N$188,0)</f>
        <v>0</v>
      </c>
      <c r="BJ188" s="89" t="s">
        <v>83</v>
      </c>
      <c r="BK188" s="134">
        <f>ROUND($L$188*$K$188,2)</f>
        <v>0</v>
      </c>
    </row>
    <row r="189" spans="2:47" s="6" customFormat="1" ht="27" customHeight="1">
      <c r="B189" s="21"/>
      <c r="C189" s="22"/>
      <c r="D189" s="22"/>
      <c r="E189" s="22"/>
      <c r="F189" s="220" t="s">
        <v>260</v>
      </c>
      <c r="G189" s="186"/>
      <c r="H189" s="186"/>
      <c r="I189" s="186"/>
      <c r="J189" s="186"/>
      <c r="K189" s="186"/>
      <c r="L189" s="186"/>
      <c r="M189" s="186"/>
      <c r="N189" s="186"/>
      <c r="O189" s="186"/>
      <c r="P189" s="186"/>
      <c r="Q189" s="186"/>
      <c r="R189" s="186"/>
      <c r="S189" s="41"/>
      <c r="T189" s="50"/>
      <c r="U189" s="22"/>
      <c r="V189" s="22"/>
      <c r="W189" s="22"/>
      <c r="X189" s="22"/>
      <c r="Y189" s="22"/>
      <c r="Z189" s="22"/>
      <c r="AA189" s="51"/>
      <c r="AT189" s="6" t="s">
        <v>137</v>
      </c>
      <c r="AU189" s="6" t="s">
        <v>144</v>
      </c>
    </row>
    <row r="190" spans="2:47" s="6" customFormat="1" ht="97.5" customHeight="1">
      <c r="B190" s="21"/>
      <c r="C190" s="22"/>
      <c r="D190" s="22"/>
      <c r="E190" s="22"/>
      <c r="F190" s="221" t="s">
        <v>261</v>
      </c>
      <c r="G190" s="186"/>
      <c r="H190" s="186"/>
      <c r="I190" s="186"/>
      <c r="J190" s="186"/>
      <c r="K190" s="186"/>
      <c r="L190" s="186"/>
      <c r="M190" s="186"/>
      <c r="N190" s="186"/>
      <c r="O190" s="186"/>
      <c r="P190" s="186"/>
      <c r="Q190" s="186"/>
      <c r="R190" s="186"/>
      <c r="S190" s="41"/>
      <c r="T190" s="50"/>
      <c r="U190" s="22"/>
      <c r="V190" s="22"/>
      <c r="W190" s="22"/>
      <c r="X190" s="22"/>
      <c r="Y190" s="22"/>
      <c r="Z190" s="22"/>
      <c r="AA190" s="51"/>
      <c r="AT190" s="6" t="s">
        <v>139</v>
      </c>
      <c r="AU190" s="6" t="s">
        <v>144</v>
      </c>
    </row>
    <row r="191" spans="2:63" s="114" customFormat="1" ht="37.5" customHeight="1">
      <c r="B191" s="115"/>
      <c r="C191" s="116"/>
      <c r="D191" s="117" t="s">
        <v>108</v>
      </c>
      <c r="E191" s="116"/>
      <c r="F191" s="116"/>
      <c r="G191" s="116"/>
      <c r="H191" s="116"/>
      <c r="I191" s="116"/>
      <c r="J191" s="116"/>
      <c r="K191" s="116"/>
      <c r="L191" s="116"/>
      <c r="M191" s="116"/>
      <c r="N191" s="233">
        <f>$BK$191</f>
        <v>0</v>
      </c>
      <c r="O191" s="234"/>
      <c r="P191" s="234"/>
      <c r="Q191" s="234"/>
      <c r="R191" s="116"/>
      <c r="S191" s="118"/>
      <c r="T191" s="119"/>
      <c r="U191" s="116"/>
      <c r="V191" s="116"/>
      <c r="W191" s="120">
        <f>$W$192+$W$201+$W$221+$W$241+$W$250</f>
        <v>0</v>
      </c>
      <c r="X191" s="116"/>
      <c r="Y191" s="120">
        <f>$Y$192+$Y$201+$Y$221+$Y$241+$Y$250</f>
        <v>0.03956384</v>
      </c>
      <c r="Z191" s="116"/>
      <c r="AA191" s="121">
        <f>$AA$192+$AA$201+$AA$221+$AA$241+$AA$250</f>
        <v>0.08520000000000001</v>
      </c>
      <c r="AR191" s="122" t="s">
        <v>83</v>
      </c>
      <c r="AT191" s="122" t="s">
        <v>69</v>
      </c>
      <c r="AU191" s="122" t="s">
        <v>70</v>
      </c>
      <c r="AY191" s="122" t="s">
        <v>129</v>
      </c>
      <c r="BK191" s="123">
        <f>$BK$192+$BK$201+$BK$221+$BK$241+$BK$250</f>
        <v>0</v>
      </c>
    </row>
    <row r="192" spans="2:63" s="114" customFormat="1" ht="21" customHeight="1">
      <c r="B192" s="115"/>
      <c r="C192" s="116"/>
      <c r="D192" s="124" t="s">
        <v>109</v>
      </c>
      <c r="E192" s="116"/>
      <c r="F192" s="116"/>
      <c r="G192" s="116"/>
      <c r="H192" s="116"/>
      <c r="I192" s="116"/>
      <c r="J192" s="116"/>
      <c r="K192" s="116"/>
      <c r="L192" s="116"/>
      <c r="M192" s="116"/>
      <c r="N192" s="235">
        <f>$BK$192</f>
        <v>0</v>
      </c>
      <c r="O192" s="234"/>
      <c r="P192" s="234"/>
      <c r="Q192" s="234"/>
      <c r="R192" s="116"/>
      <c r="S192" s="118"/>
      <c r="T192" s="119"/>
      <c r="U192" s="116"/>
      <c r="V192" s="116"/>
      <c r="W192" s="120">
        <f>SUM($W$193:$W$200)</f>
        <v>0</v>
      </c>
      <c r="X192" s="116"/>
      <c r="Y192" s="120">
        <f>SUM($Y$193:$Y$200)</f>
        <v>0</v>
      </c>
      <c r="Z192" s="116"/>
      <c r="AA192" s="121">
        <f>SUM($AA$193:$AA$200)</f>
        <v>0.0096</v>
      </c>
      <c r="AR192" s="122" t="s">
        <v>83</v>
      </c>
      <c r="AT192" s="122" t="s">
        <v>69</v>
      </c>
      <c r="AU192" s="122" t="s">
        <v>16</v>
      </c>
      <c r="AY192" s="122" t="s">
        <v>129</v>
      </c>
      <c r="BK192" s="123">
        <f>SUM($BK$193:$BK$200)</f>
        <v>0</v>
      </c>
    </row>
    <row r="193" spans="2:63" s="6" customFormat="1" ht="15.75" customHeight="1">
      <c r="B193" s="21"/>
      <c r="C193" s="125" t="s">
        <v>262</v>
      </c>
      <c r="D193" s="125" t="s">
        <v>130</v>
      </c>
      <c r="E193" s="126" t="s">
        <v>263</v>
      </c>
      <c r="F193" s="216" t="s">
        <v>264</v>
      </c>
      <c r="G193" s="217"/>
      <c r="H193" s="217"/>
      <c r="I193" s="217"/>
      <c r="J193" s="128" t="s">
        <v>185</v>
      </c>
      <c r="K193" s="129">
        <v>8</v>
      </c>
      <c r="L193" s="218"/>
      <c r="M193" s="217"/>
      <c r="N193" s="219">
        <f>ROUND($L$193*$K$193,2)</f>
        <v>0</v>
      </c>
      <c r="O193" s="217"/>
      <c r="P193" s="217"/>
      <c r="Q193" s="217"/>
      <c r="R193" s="127" t="s">
        <v>134</v>
      </c>
      <c r="S193" s="41"/>
      <c r="T193" s="130"/>
      <c r="U193" s="131" t="s">
        <v>42</v>
      </c>
      <c r="V193" s="22"/>
      <c r="W193" s="22"/>
      <c r="X193" s="132">
        <v>0</v>
      </c>
      <c r="Y193" s="132">
        <f>$X$193*$K$193</f>
        <v>0</v>
      </c>
      <c r="Z193" s="132">
        <v>0</v>
      </c>
      <c r="AA193" s="133">
        <f>$Z$193*$K$193</f>
        <v>0</v>
      </c>
      <c r="AR193" s="89" t="s">
        <v>212</v>
      </c>
      <c r="AT193" s="89" t="s">
        <v>130</v>
      </c>
      <c r="AU193" s="89" t="s">
        <v>83</v>
      </c>
      <c r="AY193" s="6" t="s">
        <v>129</v>
      </c>
      <c r="BE193" s="134">
        <f>IF($U$193="základní",$N$193,0)</f>
        <v>0</v>
      </c>
      <c r="BF193" s="134">
        <f>IF($U$193="snížená",$N$193,0)</f>
        <v>0</v>
      </c>
      <c r="BG193" s="134">
        <f>IF($U$193="zákl. přenesená",$N$193,0)</f>
        <v>0</v>
      </c>
      <c r="BH193" s="134">
        <f>IF($U$193="sníž. přenesená",$N$193,0)</f>
        <v>0</v>
      </c>
      <c r="BI193" s="134">
        <f>IF($U$193="nulová",$N$193,0)</f>
        <v>0</v>
      </c>
      <c r="BJ193" s="89" t="s">
        <v>83</v>
      </c>
      <c r="BK193" s="134">
        <f>ROUND($L$193*$K$193,2)</f>
        <v>0</v>
      </c>
    </row>
    <row r="194" spans="2:47" s="6" customFormat="1" ht="16.5" customHeight="1">
      <c r="B194" s="21"/>
      <c r="C194" s="22"/>
      <c r="D194" s="22"/>
      <c r="E194" s="22"/>
      <c r="F194" s="220" t="s">
        <v>265</v>
      </c>
      <c r="G194" s="186"/>
      <c r="H194" s="186"/>
      <c r="I194" s="186"/>
      <c r="J194" s="186"/>
      <c r="K194" s="186"/>
      <c r="L194" s="186"/>
      <c r="M194" s="186"/>
      <c r="N194" s="186"/>
      <c r="O194" s="186"/>
      <c r="P194" s="186"/>
      <c r="Q194" s="186"/>
      <c r="R194" s="186"/>
      <c r="S194" s="41"/>
      <c r="T194" s="50"/>
      <c r="U194" s="22"/>
      <c r="V194" s="22"/>
      <c r="W194" s="22"/>
      <c r="X194" s="22"/>
      <c r="Y194" s="22"/>
      <c r="Z194" s="22"/>
      <c r="AA194" s="51"/>
      <c r="AT194" s="6" t="s">
        <v>137</v>
      </c>
      <c r="AU194" s="6" t="s">
        <v>83</v>
      </c>
    </row>
    <row r="195" spans="2:51" s="6" customFormat="1" ht="15.75" customHeight="1">
      <c r="B195" s="135"/>
      <c r="C195" s="136"/>
      <c r="D195" s="136"/>
      <c r="E195" s="136"/>
      <c r="F195" s="222" t="s">
        <v>266</v>
      </c>
      <c r="G195" s="223"/>
      <c r="H195" s="223"/>
      <c r="I195" s="223"/>
      <c r="J195" s="136"/>
      <c r="K195" s="136"/>
      <c r="L195" s="136"/>
      <c r="M195" s="136"/>
      <c r="N195" s="136"/>
      <c r="O195" s="136"/>
      <c r="P195" s="136"/>
      <c r="Q195" s="136"/>
      <c r="R195" s="136"/>
      <c r="S195" s="137"/>
      <c r="T195" s="138"/>
      <c r="U195" s="136"/>
      <c r="V195" s="136"/>
      <c r="W195" s="136"/>
      <c r="X195" s="136"/>
      <c r="Y195" s="136"/>
      <c r="Z195" s="136"/>
      <c r="AA195" s="139"/>
      <c r="AT195" s="140" t="s">
        <v>141</v>
      </c>
      <c r="AU195" s="140" t="s">
        <v>83</v>
      </c>
      <c r="AV195" s="140" t="s">
        <v>16</v>
      </c>
      <c r="AW195" s="140" t="s">
        <v>103</v>
      </c>
      <c r="AX195" s="140" t="s">
        <v>70</v>
      </c>
      <c r="AY195" s="140" t="s">
        <v>129</v>
      </c>
    </row>
    <row r="196" spans="2:51" s="6" customFormat="1" ht="39" customHeight="1">
      <c r="B196" s="141"/>
      <c r="C196" s="142"/>
      <c r="D196" s="142"/>
      <c r="E196" s="142"/>
      <c r="F196" s="224" t="s">
        <v>267</v>
      </c>
      <c r="G196" s="225"/>
      <c r="H196" s="225"/>
      <c r="I196" s="225"/>
      <c r="J196" s="142"/>
      <c r="K196" s="144">
        <v>8</v>
      </c>
      <c r="L196" s="142"/>
      <c r="M196" s="142"/>
      <c r="N196" s="142"/>
      <c r="O196" s="142"/>
      <c r="P196" s="142"/>
      <c r="Q196" s="142"/>
      <c r="R196" s="142"/>
      <c r="S196" s="145"/>
      <c r="T196" s="146"/>
      <c r="U196" s="142"/>
      <c r="V196" s="142"/>
      <c r="W196" s="142"/>
      <c r="X196" s="142"/>
      <c r="Y196" s="142"/>
      <c r="Z196" s="142"/>
      <c r="AA196" s="147"/>
      <c r="AT196" s="148" t="s">
        <v>141</v>
      </c>
      <c r="AU196" s="148" t="s">
        <v>83</v>
      </c>
      <c r="AV196" s="148" t="s">
        <v>83</v>
      </c>
      <c r="AW196" s="148" t="s">
        <v>103</v>
      </c>
      <c r="AX196" s="148" t="s">
        <v>16</v>
      </c>
      <c r="AY196" s="148" t="s">
        <v>129</v>
      </c>
    </row>
    <row r="197" spans="2:63" s="6" customFormat="1" ht="15.75" customHeight="1">
      <c r="B197" s="21"/>
      <c r="C197" s="156" t="s">
        <v>268</v>
      </c>
      <c r="D197" s="156" t="s">
        <v>191</v>
      </c>
      <c r="E197" s="157" t="s">
        <v>269</v>
      </c>
      <c r="F197" s="228" t="s">
        <v>270</v>
      </c>
      <c r="G197" s="229"/>
      <c r="H197" s="229"/>
      <c r="I197" s="229"/>
      <c r="J197" s="158" t="s">
        <v>185</v>
      </c>
      <c r="K197" s="159">
        <v>8</v>
      </c>
      <c r="L197" s="230"/>
      <c r="M197" s="229"/>
      <c r="N197" s="231">
        <f>ROUND($L$197*$K$197,2)</f>
        <v>0</v>
      </c>
      <c r="O197" s="217"/>
      <c r="P197" s="217"/>
      <c r="Q197" s="217"/>
      <c r="R197" s="127"/>
      <c r="S197" s="41"/>
      <c r="T197" s="130"/>
      <c r="U197" s="131" t="s">
        <v>42</v>
      </c>
      <c r="V197" s="22"/>
      <c r="W197" s="22"/>
      <c r="X197" s="132">
        <v>0</v>
      </c>
      <c r="Y197" s="132">
        <f>$X$197*$K$197</f>
        <v>0</v>
      </c>
      <c r="Z197" s="132">
        <v>0</v>
      </c>
      <c r="AA197" s="133">
        <f>$Z$197*$K$197</f>
        <v>0</v>
      </c>
      <c r="AR197" s="89" t="s">
        <v>271</v>
      </c>
      <c r="AT197" s="89" t="s">
        <v>191</v>
      </c>
      <c r="AU197" s="89" t="s">
        <v>83</v>
      </c>
      <c r="AY197" s="6" t="s">
        <v>129</v>
      </c>
      <c r="BE197" s="134">
        <f>IF($U$197="základní",$N$197,0)</f>
        <v>0</v>
      </c>
      <c r="BF197" s="134">
        <f>IF($U$197="snížená",$N$197,0)</f>
        <v>0</v>
      </c>
      <c r="BG197" s="134">
        <f>IF($U$197="zákl. přenesená",$N$197,0)</f>
        <v>0</v>
      </c>
      <c r="BH197" s="134">
        <f>IF($U$197="sníž. přenesená",$N$197,0)</f>
        <v>0</v>
      </c>
      <c r="BI197" s="134">
        <f>IF($U$197="nulová",$N$197,0)</f>
        <v>0</v>
      </c>
      <c r="BJ197" s="89" t="s">
        <v>83</v>
      </c>
      <c r="BK197" s="134">
        <f>ROUND($L$197*$K$197,2)</f>
        <v>0</v>
      </c>
    </row>
    <row r="198" spans="2:47" s="6" customFormat="1" ht="27" customHeight="1">
      <c r="B198" s="21"/>
      <c r="C198" s="22"/>
      <c r="D198" s="22"/>
      <c r="E198" s="22"/>
      <c r="F198" s="221" t="s">
        <v>272</v>
      </c>
      <c r="G198" s="186"/>
      <c r="H198" s="186"/>
      <c r="I198" s="186"/>
      <c r="J198" s="186"/>
      <c r="K198" s="186"/>
      <c r="L198" s="186"/>
      <c r="M198" s="186"/>
      <c r="N198" s="186"/>
      <c r="O198" s="186"/>
      <c r="P198" s="186"/>
      <c r="Q198" s="186"/>
      <c r="R198" s="186"/>
      <c r="S198" s="41"/>
      <c r="T198" s="50"/>
      <c r="U198" s="22"/>
      <c r="V198" s="22"/>
      <c r="W198" s="22"/>
      <c r="X198" s="22"/>
      <c r="Y198" s="22"/>
      <c r="Z198" s="22"/>
      <c r="AA198" s="51"/>
      <c r="AT198" s="6" t="s">
        <v>197</v>
      </c>
      <c r="AU198" s="6" t="s">
        <v>83</v>
      </c>
    </row>
    <row r="199" spans="2:63" s="6" customFormat="1" ht="15.75" customHeight="1">
      <c r="B199" s="21"/>
      <c r="C199" s="125" t="s">
        <v>273</v>
      </c>
      <c r="D199" s="125" t="s">
        <v>130</v>
      </c>
      <c r="E199" s="126" t="s">
        <v>274</v>
      </c>
      <c r="F199" s="216" t="s">
        <v>275</v>
      </c>
      <c r="G199" s="217"/>
      <c r="H199" s="217"/>
      <c r="I199" s="217"/>
      <c r="J199" s="128" t="s">
        <v>185</v>
      </c>
      <c r="K199" s="129">
        <v>4</v>
      </c>
      <c r="L199" s="218"/>
      <c r="M199" s="217"/>
      <c r="N199" s="219">
        <f>ROUND($L$199*$K$199,2)</f>
        <v>0</v>
      </c>
      <c r="O199" s="217"/>
      <c r="P199" s="217"/>
      <c r="Q199" s="217"/>
      <c r="R199" s="127"/>
      <c r="S199" s="41"/>
      <c r="T199" s="130"/>
      <c r="U199" s="131" t="s">
        <v>42</v>
      </c>
      <c r="V199" s="22"/>
      <c r="W199" s="22"/>
      <c r="X199" s="132">
        <v>0</v>
      </c>
      <c r="Y199" s="132">
        <f>$X$199*$K$199</f>
        <v>0</v>
      </c>
      <c r="Z199" s="132">
        <v>0.0024</v>
      </c>
      <c r="AA199" s="133">
        <f>$Z$199*$K$199</f>
        <v>0.0096</v>
      </c>
      <c r="AR199" s="89" t="s">
        <v>212</v>
      </c>
      <c r="AT199" s="89" t="s">
        <v>130</v>
      </c>
      <c r="AU199" s="89" t="s">
        <v>83</v>
      </c>
      <c r="AY199" s="6" t="s">
        <v>129</v>
      </c>
      <c r="BE199" s="134">
        <f>IF($U$199="základní",$N$199,0)</f>
        <v>0</v>
      </c>
      <c r="BF199" s="134">
        <f>IF($U$199="snížená",$N$199,0)</f>
        <v>0</v>
      </c>
      <c r="BG199" s="134">
        <f>IF($U$199="zákl. přenesená",$N$199,0)</f>
        <v>0</v>
      </c>
      <c r="BH199" s="134">
        <f>IF($U$199="sníž. přenesená",$N$199,0)</f>
        <v>0</v>
      </c>
      <c r="BI199" s="134">
        <f>IF($U$199="nulová",$N$199,0)</f>
        <v>0</v>
      </c>
      <c r="BJ199" s="89" t="s">
        <v>83</v>
      </c>
      <c r="BK199" s="134">
        <f>ROUND($L$199*$K$199,2)</f>
        <v>0</v>
      </c>
    </row>
    <row r="200" spans="2:47" s="6" customFormat="1" ht="16.5" customHeight="1">
      <c r="B200" s="21"/>
      <c r="C200" s="22"/>
      <c r="D200" s="22"/>
      <c r="E200" s="22"/>
      <c r="F200" s="220" t="s">
        <v>276</v>
      </c>
      <c r="G200" s="186"/>
      <c r="H200" s="186"/>
      <c r="I200" s="186"/>
      <c r="J200" s="186"/>
      <c r="K200" s="186"/>
      <c r="L200" s="186"/>
      <c r="M200" s="186"/>
      <c r="N200" s="186"/>
      <c r="O200" s="186"/>
      <c r="P200" s="186"/>
      <c r="Q200" s="186"/>
      <c r="R200" s="186"/>
      <c r="S200" s="41"/>
      <c r="T200" s="50"/>
      <c r="U200" s="22"/>
      <c r="V200" s="22"/>
      <c r="W200" s="22"/>
      <c r="X200" s="22"/>
      <c r="Y200" s="22"/>
      <c r="Z200" s="22"/>
      <c r="AA200" s="51"/>
      <c r="AT200" s="6" t="s">
        <v>137</v>
      </c>
      <c r="AU200" s="6" t="s">
        <v>83</v>
      </c>
    </row>
    <row r="201" spans="2:63" s="114" customFormat="1" ht="30.75" customHeight="1">
      <c r="B201" s="115"/>
      <c r="C201" s="116"/>
      <c r="D201" s="124" t="s">
        <v>110</v>
      </c>
      <c r="E201" s="116"/>
      <c r="F201" s="116"/>
      <c r="G201" s="116"/>
      <c r="H201" s="116"/>
      <c r="I201" s="116"/>
      <c r="J201" s="116"/>
      <c r="K201" s="116"/>
      <c r="L201" s="116"/>
      <c r="M201" s="116"/>
      <c r="N201" s="235">
        <f>$BK$201</f>
        <v>0</v>
      </c>
      <c r="O201" s="234"/>
      <c r="P201" s="234"/>
      <c r="Q201" s="234"/>
      <c r="R201" s="116"/>
      <c r="S201" s="118"/>
      <c r="T201" s="119"/>
      <c r="U201" s="116"/>
      <c r="V201" s="116"/>
      <c r="W201" s="120">
        <f>SUM($W$202:$W$220)</f>
        <v>0</v>
      </c>
      <c r="X201" s="116"/>
      <c r="Y201" s="120">
        <f>SUM($Y$202:$Y$220)</f>
        <v>0.00139</v>
      </c>
      <c r="Z201" s="116"/>
      <c r="AA201" s="121">
        <f>SUM($AA$202:$AA$220)</f>
        <v>0.07560000000000001</v>
      </c>
      <c r="AR201" s="122" t="s">
        <v>83</v>
      </c>
      <c r="AT201" s="122" t="s">
        <v>69</v>
      </c>
      <c r="AU201" s="122" t="s">
        <v>16</v>
      </c>
      <c r="AY201" s="122" t="s">
        <v>129</v>
      </c>
      <c r="BK201" s="123">
        <f>SUM($BK$202:$BK$220)</f>
        <v>0</v>
      </c>
    </row>
    <row r="202" spans="2:63" s="6" customFormat="1" ht="27" customHeight="1">
      <c r="B202" s="21"/>
      <c r="C202" s="125" t="s">
        <v>277</v>
      </c>
      <c r="D202" s="125" t="s">
        <v>130</v>
      </c>
      <c r="E202" s="126" t="s">
        <v>278</v>
      </c>
      <c r="F202" s="216" t="s">
        <v>279</v>
      </c>
      <c r="G202" s="217"/>
      <c r="H202" s="217"/>
      <c r="I202" s="217"/>
      <c r="J202" s="128" t="s">
        <v>185</v>
      </c>
      <c r="K202" s="129">
        <v>2</v>
      </c>
      <c r="L202" s="218"/>
      <c r="M202" s="217"/>
      <c r="N202" s="219">
        <f>ROUND($L$202*$K$202,2)</f>
        <v>0</v>
      </c>
      <c r="O202" s="217"/>
      <c r="P202" s="217"/>
      <c r="Q202" s="217"/>
      <c r="R202" s="127" t="s">
        <v>134</v>
      </c>
      <c r="S202" s="41"/>
      <c r="T202" s="130"/>
      <c r="U202" s="131" t="s">
        <v>42</v>
      </c>
      <c r="V202" s="22"/>
      <c r="W202" s="22"/>
      <c r="X202" s="132">
        <v>0</v>
      </c>
      <c r="Y202" s="132">
        <f>$X$202*$K$202</f>
        <v>0</v>
      </c>
      <c r="Z202" s="132">
        <v>0.0018</v>
      </c>
      <c r="AA202" s="133">
        <f>$Z$202*$K$202</f>
        <v>0.0036</v>
      </c>
      <c r="AR202" s="89" t="s">
        <v>212</v>
      </c>
      <c r="AT202" s="89" t="s">
        <v>130</v>
      </c>
      <c r="AU202" s="89" t="s">
        <v>83</v>
      </c>
      <c r="AY202" s="6" t="s">
        <v>129</v>
      </c>
      <c r="BE202" s="134">
        <f>IF($U$202="základní",$N$202,0)</f>
        <v>0</v>
      </c>
      <c r="BF202" s="134">
        <f>IF($U$202="snížená",$N$202,0)</f>
        <v>0</v>
      </c>
      <c r="BG202" s="134">
        <f>IF($U$202="zákl. přenesená",$N$202,0)</f>
        <v>0</v>
      </c>
      <c r="BH202" s="134">
        <f>IF($U$202="sníž. přenesená",$N$202,0)</f>
        <v>0</v>
      </c>
      <c r="BI202" s="134">
        <f>IF($U$202="nulová",$N$202,0)</f>
        <v>0</v>
      </c>
      <c r="BJ202" s="89" t="s">
        <v>83</v>
      </c>
      <c r="BK202" s="134">
        <f>ROUND($L$202*$K$202,2)</f>
        <v>0</v>
      </c>
    </row>
    <row r="203" spans="2:47" s="6" customFormat="1" ht="16.5" customHeight="1">
      <c r="B203" s="21"/>
      <c r="C203" s="22"/>
      <c r="D203" s="22"/>
      <c r="E203" s="22"/>
      <c r="F203" s="220" t="s">
        <v>280</v>
      </c>
      <c r="G203" s="186"/>
      <c r="H203" s="186"/>
      <c r="I203" s="186"/>
      <c r="J203" s="186"/>
      <c r="K203" s="186"/>
      <c r="L203" s="186"/>
      <c r="M203" s="186"/>
      <c r="N203" s="186"/>
      <c r="O203" s="186"/>
      <c r="P203" s="186"/>
      <c r="Q203" s="186"/>
      <c r="R203" s="186"/>
      <c r="S203" s="41"/>
      <c r="T203" s="50"/>
      <c r="U203" s="22"/>
      <c r="V203" s="22"/>
      <c r="W203" s="22"/>
      <c r="X203" s="22"/>
      <c r="Y203" s="22"/>
      <c r="Z203" s="22"/>
      <c r="AA203" s="51"/>
      <c r="AT203" s="6" t="s">
        <v>137</v>
      </c>
      <c r="AU203" s="6" t="s">
        <v>83</v>
      </c>
    </row>
    <row r="204" spans="2:47" s="6" customFormat="1" ht="62.25" customHeight="1">
      <c r="B204" s="21"/>
      <c r="C204" s="22"/>
      <c r="D204" s="22"/>
      <c r="E204" s="22"/>
      <c r="F204" s="221" t="s">
        <v>281</v>
      </c>
      <c r="G204" s="186"/>
      <c r="H204" s="186"/>
      <c r="I204" s="186"/>
      <c r="J204" s="186"/>
      <c r="K204" s="186"/>
      <c r="L204" s="186"/>
      <c r="M204" s="186"/>
      <c r="N204" s="186"/>
      <c r="O204" s="186"/>
      <c r="P204" s="186"/>
      <c r="Q204" s="186"/>
      <c r="R204" s="186"/>
      <c r="S204" s="41"/>
      <c r="T204" s="50"/>
      <c r="U204" s="22"/>
      <c r="V204" s="22"/>
      <c r="W204" s="22"/>
      <c r="X204" s="22"/>
      <c r="Y204" s="22"/>
      <c r="Z204" s="22"/>
      <c r="AA204" s="51"/>
      <c r="AT204" s="6" t="s">
        <v>139</v>
      </c>
      <c r="AU204" s="6" t="s">
        <v>83</v>
      </c>
    </row>
    <row r="205" spans="2:51" s="6" customFormat="1" ht="15.75" customHeight="1">
      <c r="B205" s="135"/>
      <c r="C205" s="136"/>
      <c r="D205" s="136"/>
      <c r="E205" s="136"/>
      <c r="F205" s="222" t="s">
        <v>210</v>
      </c>
      <c r="G205" s="223"/>
      <c r="H205" s="223"/>
      <c r="I205" s="223"/>
      <c r="J205" s="136"/>
      <c r="K205" s="136"/>
      <c r="L205" s="136"/>
      <c r="M205" s="136"/>
      <c r="N205" s="136"/>
      <c r="O205" s="136"/>
      <c r="P205" s="136"/>
      <c r="Q205" s="136"/>
      <c r="R205" s="136"/>
      <c r="S205" s="137"/>
      <c r="T205" s="138"/>
      <c r="U205" s="136"/>
      <c r="V205" s="136"/>
      <c r="W205" s="136"/>
      <c r="X205" s="136"/>
      <c r="Y205" s="136"/>
      <c r="Z205" s="136"/>
      <c r="AA205" s="139"/>
      <c r="AT205" s="140" t="s">
        <v>141</v>
      </c>
      <c r="AU205" s="140" t="s">
        <v>83</v>
      </c>
      <c r="AV205" s="140" t="s">
        <v>16</v>
      </c>
      <c r="AW205" s="140" t="s">
        <v>103</v>
      </c>
      <c r="AX205" s="140" t="s">
        <v>70</v>
      </c>
      <c r="AY205" s="140" t="s">
        <v>129</v>
      </c>
    </row>
    <row r="206" spans="2:51" s="6" customFormat="1" ht="15.75" customHeight="1">
      <c r="B206" s="141"/>
      <c r="C206" s="142"/>
      <c r="D206" s="142"/>
      <c r="E206" s="142"/>
      <c r="F206" s="224" t="s">
        <v>282</v>
      </c>
      <c r="G206" s="225"/>
      <c r="H206" s="225"/>
      <c r="I206" s="225"/>
      <c r="J206" s="142"/>
      <c r="K206" s="144">
        <v>2</v>
      </c>
      <c r="L206" s="142"/>
      <c r="M206" s="142"/>
      <c r="N206" s="142"/>
      <c r="O206" s="142"/>
      <c r="P206" s="142"/>
      <c r="Q206" s="142"/>
      <c r="R206" s="142"/>
      <c r="S206" s="145"/>
      <c r="T206" s="146"/>
      <c r="U206" s="142"/>
      <c r="V206" s="142"/>
      <c r="W206" s="142"/>
      <c r="X206" s="142"/>
      <c r="Y206" s="142"/>
      <c r="Z206" s="142"/>
      <c r="AA206" s="147"/>
      <c r="AT206" s="148" t="s">
        <v>141</v>
      </c>
      <c r="AU206" s="148" t="s">
        <v>83</v>
      </c>
      <c r="AV206" s="148" t="s">
        <v>83</v>
      </c>
      <c r="AW206" s="148" t="s">
        <v>103</v>
      </c>
      <c r="AX206" s="148" t="s">
        <v>16</v>
      </c>
      <c r="AY206" s="148" t="s">
        <v>129</v>
      </c>
    </row>
    <row r="207" spans="2:63" s="6" customFormat="1" ht="27" customHeight="1">
      <c r="B207" s="21"/>
      <c r="C207" s="125" t="s">
        <v>283</v>
      </c>
      <c r="D207" s="125" t="s">
        <v>130</v>
      </c>
      <c r="E207" s="126" t="s">
        <v>284</v>
      </c>
      <c r="F207" s="216" t="s">
        <v>285</v>
      </c>
      <c r="G207" s="217"/>
      <c r="H207" s="217"/>
      <c r="I207" s="217"/>
      <c r="J207" s="128" t="s">
        <v>185</v>
      </c>
      <c r="K207" s="129">
        <v>3</v>
      </c>
      <c r="L207" s="218"/>
      <c r="M207" s="217"/>
      <c r="N207" s="219">
        <f>ROUND($L$207*$K$207,2)</f>
        <v>0</v>
      </c>
      <c r="O207" s="217"/>
      <c r="P207" s="217"/>
      <c r="Q207" s="217"/>
      <c r="R207" s="127" t="s">
        <v>134</v>
      </c>
      <c r="S207" s="41"/>
      <c r="T207" s="130"/>
      <c r="U207" s="131" t="s">
        <v>42</v>
      </c>
      <c r="V207" s="22"/>
      <c r="W207" s="22"/>
      <c r="X207" s="132">
        <v>0</v>
      </c>
      <c r="Y207" s="132">
        <f>$X$207*$K$207</f>
        <v>0</v>
      </c>
      <c r="Z207" s="132">
        <v>0.024</v>
      </c>
      <c r="AA207" s="133">
        <f>$Z$207*$K$207</f>
        <v>0.07200000000000001</v>
      </c>
      <c r="AR207" s="89" t="s">
        <v>212</v>
      </c>
      <c r="AT207" s="89" t="s">
        <v>130</v>
      </c>
      <c r="AU207" s="89" t="s">
        <v>83</v>
      </c>
      <c r="AY207" s="6" t="s">
        <v>129</v>
      </c>
      <c r="BE207" s="134">
        <f>IF($U$207="základní",$N$207,0)</f>
        <v>0</v>
      </c>
      <c r="BF207" s="134">
        <f>IF($U$207="snížená",$N$207,0)</f>
        <v>0</v>
      </c>
      <c r="BG207" s="134">
        <f>IF($U$207="zákl. přenesená",$N$207,0)</f>
        <v>0</v>
      </c>
      <c r="BH207" s="134">
        <f>IF($U$207="sníž. přenesená",$N$207,0)</f>
        <v>0</v>
      </c>
      <c r="BI207" s="134">
        <f>IF($U$207="nulová",$N$207,0)</f>
        <v>0</v>
      </c>
      <c r="BJ207" s="89" t="s">
        <v>83</v>
      </c>
      <c r="BK207" s="134">
        <f>ROUND($L$207*$K$207,2)</f>
        <v>0</v>
      </c>
    </row>
    <row r="208" spans="2:47" s="6" customFormat="1" ht="16.5" customHeight="1">
      <c r="B208" s="21"/>
      <c r="C208" s="22"/>
      <c r="D208" s="22"/>
      <c r="E208" s="22"/>
      <c r="F208" s="220" t="s">
        <v>286</v>
      </c>
      <c r="G208" s="186"/>
      <c r="H208" s="186"/>
      <c r="I208" s="186"/>
      <c r="J208" s="186"/>
      <c r="K208" s="186"/>
      <c r="L208" s="186"/>
      <c r="M208" s="186"/>
      <c r="N208" s="186"/>
      <c r="O208" s="186"/>
      <c r="P208" s="186"/>
      <c r="Q208" s="186"/>
      <c r="R208" s="186"/>
      <c r="S208" s="41"/>
      <c r="T208" s="50"/>
      <c r="U208" s="22"/>
      <c r="V208" s="22"/>
      <c r="W208" s="22"/>
      <c r="X208" s="22"/>
      <c r="Y208" s="22"/>
      <c r="Z208" s="22"/>
      <c r="AA208" s="51"/>
      <c r="AT208" s="6" t="s">
        <v>137</v>
      </c>
      <c r="AU208" s="6" t="s">
        <v>83</v>
      </c>
    </row>
    <row r="209" spans="2:47" s="6" customFormat="1" ht="38.25" customHeight="1">
      <c r="B209" s="21"/>
      <c r="C209" s="22"/>
      <c r="D209" s="22"/>
      <c r="E209" s="22"/>
      <c r="F209" s="221" t="s">
        <v>287</v>
      </c>
      <c r="G209" s="186"/>
      <c r="H209" s="186"/>
      <c r="I209" s="186"/>
      <c r="J209" s="186"/>
      <c r="K209" s="186"/>
      <c r="L209" s="186"/>
      <c r="M209" s="186"/>
      <c r="N209" s="186"/>
      <c r="O209" s="186"/>
      <c r="P209" s="186"/>
      <c r="Q209" s="186"/>
      <c r="R209" s="186"/>
      <c r="S209" s="41"/>
      <c r="T209" s="50"/>
      <c r="U209" s="22"/>
      <c r="V209" s="22"/>
      <c r="W209" s="22"/>
      <c r="X209" s="22"/>
      <c r="Y209" s="22"/>
      <c r="Z209" s="22"/>
      <c r="AA209" s="51"/>
      <c r="AT209" s="6" t="s">
        <v>139</v>
      </c>
      <c r="AU209" s="6" t="s">
        <v>83</v>
      </c>
    </row>
    <row r="210" spans="2:51" s="6" customFormat="1" ht="15.75" customHeight="1">
      <c r="B210" s="135"/>
      <c r="C210" s="136"/>
      <c r="D210" s="136"/>
      <c r="E210" s="136"/>
      <c r="F210" s="222" t="s">
        <v>210</v>
      </c>
      <c r="G210" s="223"/>
      <c r="H210" s="223"/>
      <c r="I210" s="223"/>
      <c r="J210" s="136"/>
      <c r="K210" s="136"/>
      <c r="L210" s="136"/>
      <c r="M210" s="136"/>
      <c r="N210" s="136"/>
      <c r="O210" s="136"/>
      <c r="P210" s="136"/>
      <c r="Q210" s="136"/>
      <c r="R210" s="136"/>
      <c r="S210" s="137"/>
      <c r="T210" s="138"/>
      <c r="U210" s="136"/>
      <c r="V210" s="136"/>
      <c r="W210" s="136"/>
      <c r="X210" s="136"/>
      <c r="Y210" s="136"/>
      <c r="Z210" s="136"/>
      <c r="AA210" s="139"/>
      <c r="AT210" s="140" t="s">
        <v>141</v>
      </c>
      <c r="AU210" s="140" t="s">
        <v>83</v>
      </c>
      <c r="AV210" s="140" t="s">
        <v>16</v>
      </c>
      <c r="AW210" s="140" t="s">
        <v>103</v>
      </c>
      <c r="AX210" s="140" t="s">
        <v>70</v>
      </c>
      <c r="AY210" s="140" t="s">
        <v>129</v>
      </c>
    </row>
    <row r="211" spans="2:51" s="6" customFormat="1" ht="15.75" customHeight="1">
      <c r="B211" s="141"/>
      <c r="C211" s="142"/>
      <c r="D211" s="142"/>
      <c r="E211" s="142"/>
      <c r="F211" s="224" t="s">
        <v>288</v>
      </c>
      <c r="G211" s="225"/>
      <c r="H211" s="225"/>
      <c r="I211" s="225"/>
      <c r="J211" s="142"/>
      <c r="K211" s="144">
        <v>2</v>
      </c>
      <c r="L211" s="142"/>
      <c r="M211" s="142"/>
      <c r="N211" s="142"/>
      <c r="O211" s="142"/>
      <c r="P211" s="142"/>
      <c r="Q211" s="142"/>
      <c r="R211" s="142"/>
      <c r="S211" s="145"/>
      <c r="T211" s="146"/>
      <c r="U211" s="142"/>
      <c r="V211" s="142"/>
      <c r="W211" s="142"/>
      <c r="X211" s="142"/>
      <c r="Y211" s="142"/>
      <c r="Z211" s="142"/>
      <c r="AA211" s="147"/>
      <c r="AT211" s="148" t="s">
        <v>141</v>
      </c>
      <c r="AU211" s="148" t="s">
        <v>83</v>
      </c>
      <c r="AV211" s="148" t="s">
        <v>83</v>
      </c>
      <c r="AW211" s="148" t="s">
        <v>103</v>
      </c>
      <c r="AX211" s="148" t="s">
        <v>70</v>
      </c>
      <c r="AY211" s="148" t="s">
        <v>129</v>
      </c>
    </row>
    <row r="212" spans="2:51" s="6" customFormat="1" ht="15.75" customHeight="1">
      <c r="B212" s="141"/>
      <c r="C212" s="142"/>
      <c r="D212" s="142"/>
      <c r="E212" s="142"/>
      <c r="F212" s="224" t="s">
        <v>289</v>
      </c>
      <c r="G212" s="225"/>
      <c r="H212" s="225"/>
      <c r="I212" s="225"/>
      <c r="J212" s="142"/>
      <c r="K212" s="144">
        <v>1</v>
      </c>
      <c r="L212" s="142"/>
      <c r="M212" s="142"/>
      <c r="N212" s="142"/>
      <c r="O212" s="142"/>
      <c r="P212" s="142"/>
      <c r="Q212" s="142"/>
      <c r="R212" s="142"/>
      <c r="S212" s="145"/>
      <c r="T212" s="146"/>
      <c r="U212" s="142"/>
      <c r="V212" s="142"/>
      <c r="W212" s="142"/>
      <c r="X212" s="142"/>
      <c r="Y212" s="142"/>
      <c r="Z212" s="142"/>
      <c r="AA212" s="147"/>
      <c r="AT212" s="148" t="s">
        <v>141</v>
      </c>
      <c r="AU212" s="148" t="s">
        <v>83</v>
      </c>
      <c r="AV212" s="148" t="s">
        <v>83</v>
      </c>
      <c r="AW212" s="148" t="s">
        <v>103</v>
      </c>
      <c r="AX212" s="148" t="s">
        <v>70</v>
      </c>
      <c r="AY212" s="148" t="s">
        <v>129</v>
      </c>
    </row>
    <row r="213" spans="2:51" s="6" customFormat="1" ht="15.75" customHeight="1">
      <c r="B213" s="149"/>
      <c r="C213" s="150"/>
      <c r="D213" s="150"/>
      <c r="E213" s="150"/>
      <c r="F213" s="226" t="s">
        <v>151</v>
      </c>
      <c r="G213" s="227"/>
      <c r="H213" s="227"/>
      <c r="I213" s="227"/>
      <c r="J213" s="150"/>
      <c r="K213" s="151">
        <v>3</v>
      </c>
      <c r="L213" s="150"/>
      <c r="M213" s="150"/>
      <c r="N213" s="150"/>
      <c r="O213" s="150"/>
      <c r="P213" s="150"/>
      <c r="Q213" s="150"/>
      <c r="R213" s="150"/>
      <c r="S213" s="152"/>
      <c r="T213" s="153"/>
      <c r="U213" s="150"/>
      <c r="V213" s="150"/>
      <c r="W213" s="150"/>
      <c r="X213" s="150"/>
      <c r="Y213" s="150"/>
      <c r="Z213" s="150"/>
      <c r="AA213" s="154"/>
      <c r="AT213" s="155" t="s">
        <v>141</v>
      </c>
      <c r="AU213" s="155" t="s">
        <v>83</v>
      </c>
      <c r="AV213" s="155" t="s">
        <v>135</v>
      </c>
      <c r="AW213" s="155" t="s">
        <v>103</v>
      </c>
      <c r="AX213" s="155" t="s">
        <v>16</v>
      </c>
      <c r="AY213" s="155" t="s">
        <v>129</v>
      </c>
    </row>
    <row r="214" spans="2:63" s="6" customFormat="1" ht="27" customHeight="1">
      <c r="B214" s="21"/>
      <c r="C214" s="125" t="s">
        <v>290</v>
      </c>
      <c r="D214" s="125" t="s">
        <v>130</v>
      </c>
      <c r="E214" s="126" t="s">
        <v>291</v>
      </c>
      <c r="F214" s="216" t="s">
        <v>292</v>
      </c>
      <c r="G214" s="217"/>
      <c r="H214" s="217"/>
      <c r="I214" s="217"/>
      <c r="J214" s="128" t="s">
        <v>185</v>
      </c>
      <c r="K214" s="129">
        <v>1</v>
      </c>
      <c r="L214" s="218"/>
      <c r="M214" s="217"/>
      <c r="N214" s="219">
        <f>ROUND($L$214*$K$214,2)</f>
        <v>0</v>
      </c>
      <c r="O214" s="217"/>
      <c r="P214" s="217"/>
      <c r="Q214" s="217"/>
      <c r="R214" s="127" t="s">
        <v>134</v>
      </c>
      <c r="S214" s="41"/>
      <c r="T214" s="130"/>
      <c r="U214" s="131" t="s">
        <v>42</v>
      </c>
      <c r="V214" s="22"/>
      <c r="W214" s="22"/>
      <c r="X214" s="132">
        <v>0</v>
      </c>
      <c r="Y214" s="132">
        <f>$X$214*$K$214</f>
        <v>0</v>
      </c>
      <c r="Z214" s="132">
        <v>0</v>
      </c>
      <c r="AA214" s="133">
        <f>$Z$214*$K$214</f>
        <v>0</v>
      </c>
      <c r="AR214" s="89" t="s">
        <v>212</v>
      </c>
      <c r="AT214" s="89" t="s">
        <v>130</v>
      </c>
      <c r="AU214" s="89" t="s">
        <v>83</v>
      </c>
      <c r="AY214" s="6" t="s">
        <v>129</v>
      </c>
      <c r="BE214" s="134">
        <f>IF($U$214="základní",$N$214,0)</f>
        <v>0</v>
      </c>
      <c r="BF214" s="134">
        <f>IF($U$214="snížená",$N$214,0)</f>
        <v>0</v>
      </c>
      <c r="BG214" s="134">
        <f>IF($U$214="zákl. přenesená",$N$214,0)</f>
        <v>0</v>
      </c>
      <c r="BH214" s="134">
        <f>IF($U$214="sníž. přenesená",$N$214,0)</f>
        <v>0</v>
      </c>
      <c r="BI214" s="134">
        <f>IF($U$214="nulová",$N$214,0)</f>
        <v>0</v>
      </c>
      <c r="BJ214" s="89" t="s">
        <v>83</v>
      </c>
      <c r="BK214" s="134">
        <f>ROUND($L$214*$K$214,2)</f>
        <v>0</v>
      </c>
    </row>
    <row r="215" spans="2:47" s="6" customFormat="1" ht="16.5" customHeight="1">
      <c r="B215" s="21"/>
      <c r="C215" s="22"/>
      <c r="D215" s="22"/>
      <c r="E215" s="22"/>
      <c r="F215" s="220" t="s">
        <v>293</v>
      </c>
      <c r="G215" s="186"/>
      <c r="H215" s="186"/>
      <c r="I215" s="186"/>
      <c r="J215" s="186"/>
      <c r="K215" s="186"/>
      <c r="L215" s="186"/>
      <c r="M215" s="186"/>
      <c r="N215" s="186"/>
      <c r="O215" s="186"/>
      <c r="P215" s="186"/>
      <c r="Q215" s="186"/>
      <c r="R215" s="186"/>
      <c r="S215" s="41"/>
      <c r="T215" s="50"/>
      <c r="U215" s="22"/>
      <c r="V215" s="22"/>
      <c r="W215" s="22"/>
      <c r="X215" s="22"/>
      <c r="Y215" s="22"/>
      <c r="Z215" s="22"/>
      <c r="AA215" s="51"/>
      <c r="AT215" s="6" t="s">
        <v>137</v>
      </c>
      <c r="AU215" s="6" t="s">
        <v>83</v>
      </c>
    </row>
    <row r="216" spans="2:47" s="6" customFormat="1" ht="62.25" customHeight="1">
      <c r="B216" s="21"/>
      <c r="C216" s="22"/>
      <c r="D216" s="22"/>
      <c r="E216" s="22"/>
      <c r="F216" s="221" t="s">
        <v>294</v>
      </c>
      <c r="G216" s="186"/>
      <c r="H216" s="186"/>
      <c r="I216" s="186"/>
      <c r="J216" s="186"/>
      <c r="K216" s="186"/>
      <c r="L216" s="186"/>
      <c r="M216" s="186"/>
      <c r="N216" s="186"/>
      <c r="O216" s="186"/>
      <c r="P216" s="186"/>
      <c r="Q216" s="186"/>
      <c r="R216" s="186"/>
      <c r="S216" s="41"/>
      <c r="T216" s="50"/>
      <c r="U216" s="22"/>
      <c r="V216" s="22"/>
      <c r="W216" s="22"/>
      <c r="X216" s="22"/>
      <c r="Y216" s="22"/>
      <c r="Z216" s="22"/>
      <c r="AA216" s="51"/>
      <c r="AT216" s="6" t="s">
        <v>139</v>
      </c>
      <c r="AU216" s="6" t="s">
        <v>83</v>
      </c>
    </row>
    <row r="217" spans="2:51" s="6" customFormat="1" ht="15.75" customHeight="1">
      <c r="B217" s="135"/>
      <c r="C217" s="136"/>
      <c r="D217" s="136"/>
      <c r="E217" s="136"/>
      <c r="F217" s="222" t="s">
        <v>188</v>
      </c>
      <c r="G217" s="223"/>
      <c r="H217" s="223"/>
      <c r="I217" s="223"/>
      <c r="J217" s="136"/>
      <c r="K217" s="136"/>
      <c r="L217" s="136"/>
      <c r="M217" s="136"/>
      <c r="N217" s="136"/>
      <c r="O217" s="136"/>
      <c r="P217" s="136"/>
      <c r="Q217" s="136"/>
      <c r="R217" s="136"/>
      <c r="S217" s="137"/>
      <c r="T217" s="138"/>
      <c r="U217" s="136"/>
      <c r="V217" s="136"/>
      <c r="W217" s="136"/>
      <c r="X217" s="136"/>
      <c r="Y217" s="136"/>
      <c r="Z217" s="136"/>
      <c r="AA217" s="139"/>
      <c r="AT217" s="140" t="s">
        <v>141</v>
      </c>
      <c r="AU217" s="140" t="s">
        <v>83</v>
      </c>
      <c r="AV217" s="140" t="s">
        <v>16</v>
      </c>
      <c r="AW217" s="140" t="s">
        <v>103</v>
      </c>
      <c r="AX217" s="140" t="s">
        <v>70</v>
      </c>
      <c r="AY217" s="140" t="s">
        <v>129</v>
      </c>
    </row>
    <row r="218" spans="2:51" s="6" customFormat="1" ht="15.75" customHeight="1">
      <c r="B218" s="141"/>
      <c r="C218" s="142"/>
      <c r="D218" s="142"/>
      <c r="E218" s="142"/>
      <c r="F218" s="224" t="s">
        <v>295</v>
      </c>
      <c r="G218" s="225"/>
      <c r="H218" s="225"/>
      <c r="I218" s="225"/>
      <c r="J218" s="142"/>
      <c r="K218" s="144">
        <v>1</v>
      </c>
      <c r="L218" s="142"/>
      <c r="M218" s="142"/>
      <c r="N218" s="142"/>
      <c r="O218" s="142"/>
      <c r="P218" s="142"/>
      <c r="Q218" s="142"/>
      <c r="R218" s="142"/>
      <c r="S218" s="145"/>
      <c r="T218" s="146"/>
      <c r="U218" s="142"/>
      <c r="V218" s="142"/>
      <c r="W218" s="142"/>
      <c r="X218" s="142"/>
      <c r="Y218" s="142"/>
      <c r="Z218" s="142"/>
      <c r="AA218" s="147"/>
      <c r="AT218" s="148" t="s">
        <v>141</v>
      </c>
      <c r="AU218" s="148" t="s">
        <v>83</v>
      </c>
      <c r="AV218" s="148" t="s">
        <v>83</v>
      </c>
      <c r="AW218" s="148" t="s">
        <v>103</v>
      </c>
      <c r="AX218" s="148" t="s">
        <v>16</v>
      </c>
      <c r="AY218" s="148" t="s">
        <v>129</v>
      </c>
    </row>
    <row r="219" spans="2:63" s="6" customFormat="1" ht="27" customHeight="1">
      <c r="B219" s="21"/>
      <c r="C219" s="156" t="s">
        <v>296</v>
      </c>
      <c r="D219" s="156" t="s">
        <v>191</v>
      </c>
      <c r="E219" s="157" t="s">
        <v>297</v>
      </c>
      <c r="F219" s="228" t="s">
        <v>298</v>
      </c>
      <c r="G219" s="229"/>
      <c r="H219" s="229"/>
      <c r="I219" s="229"/>
      <c r="J219" s="158" t="s">
        <v>185</v>
      </c>
      <c r="K219" s="159">
        <v>1</v>
      </c>
      <c r="L219" s="230"/>
      <c r="M219" s="229"/>
      <c r="N219" s="231">
        <f>ROUND($L$219*$K$219,2)</f>
        <v>0</v>
      </c>
      <c r="O219" s="217"/>
      <c r="P219" s="217"/>
      <c r="Q219" s="217"/>
      <c r="R219" s="127" t="s">
        <v>134</v>
      </c>
      <c r="S219" s="41"/>
      <c r="T219" s="130"/>
      <c r="U219" s="131" t="s">
        <v>42</v>
      </c>
      <c r="V219" s="22"/>
      <c r="W219" s="22"/>
      <c r="X219" s="132">
        <v>0.00139</v>
      </c>
      <c r="Y219" s="132">
        <f>$X$219*$K$219</f>
        <v>0.00139</v>
      </c>
      <c r="Z219" s="132">
        <v>0</v>
      </c>
      <c r="AA219" s="133">
        <f>$Z$219*$K$219</f>
        <v>0</v>
      </c>
      <c r="AR219" s="89" t="s">
        <v>271</v>
      </c>
      <c r="AT219" s="89" t="s">
        <v>191</v>
      </c>
      <c r="AU219" s="89" t="s">
        <v>83</v>
      </c>
      <c r="AY219" s="6" t="s">
        <v>129</v>
      </c>
      <c r="BE219" s="134">
        <f>IF($U$219="základní",$N$219,0)</f>
        <v>0</v>
      </c>
      <c r="BF219" s="134">
        <f>IF($U$219="snížená",$N$219,0)</f>
        <v>0</v>
      </c>
      <c r="BG219" s="134">
        <f>IF($U$219="zákl. přenesená",$N$219,0)</f>
        <v>0</v>
      </c>
      <c r="BH219" s="134">
        <f>IF($U$219="sníž. přenesená",$N$219,0)</f>
        <v>0</v>
      </c>
      <c r="BI219" s="134">
        <f>IF($U$219="nulová",$N$219,0)</f>
        <v>0</v>
      </c>
      <c r="BJ219" s="89" t="s">
        <v>83</v>
      </c>
      <c r="BK219" s="134">
        <f>ROUND($L$219*$K$219,2)</f>
        <v>0</v>
      </c>
    </row>
    <row r="220" spans="2:47" s="6" customFormat="1" ht="16.5" customHeight="1">
      <c r="B220" s="21"/>
      <c r="C220" s="22"/>
      <c r="D220" s="22"/>
      <c r="E220" s="22"/>
      <c r="F220" s="220" t="s">
        <v>299</v>
      </c>
      <c r="G220" s="186"/>
      <c r="H220" s="186"/>
      <c r="I220" s="186"/>
      <c r="J220" s="186"/>
      <c r="K220" s="186"/>
      <c r="L220" s="186"/>
      <c r="M220" s="186"/>
      <c r="N220" s="186"/>
      <c r="O220" s="186"/>
      <c r="P220" s="186"/>
      <c r="Q220" s="186"/>
      <c r="R220" s="186"/>
      <c r="S220" s="41"/>
      <c r="T220" s="50"/>
      <c r="U220" s="22"/>
      <c r="V220" s="22"/>
      <c r="W220" s="22"/>
      <c r="X220" s="22"/>
      <c r="Y220" s="22"/>
      <c r="Z220" s="22"/>
      <c r="AA220" s="51"/>
      <c r="AT220" s="6" t="s">
        <v>137</v>
      </c>
      <c r="AU220" s="6" t="s">
        <v>83</v>
      </c>
    </row>
    <row r="221" spans="2:63" s="114" customFormat="1" ht="30.75" customHeight="1">
      <c r="B221" s="115"/>
      <c r="C221" s="116"/>
      <c r="D221" s="124" t="s">
        <v>111</v>
      </c>
      <c r="E221" s="116"/>
      <c r="F221" s="116"/>
      <c r="G221" s="116"/>
      <c r="H221" s="116"/>
      <c r="I221" s="116"/>
      <c r="J221" s="116"/>
      <c r="K221" s="116"/>
      <c r="L221" s="116"/>
      <c r="M221" s="116"/>
      <c r="N221" s="235">
        <f>$BK$221</f>
        <v>0</v>
      </c>
      <c r="O221" s="234"/>
      <c r="P221" s="234"/>
      <c r="Q221" s="234"/>
      <c r="R221" s="116"/>
      <c r="S221" s="118"/>
      <c r="T221" s="119"/>
      <c r="U221" s="116"/>
      <c r="V221" s="116"/>
      <c r="W221" s="120">
        <f>SUM($W$222:$W$240)</f>
        <v>0</v>
      </c>
      <c r="X221" s="116"/>
      <c r="Y221" s="120">
        <f>SUM($Y$222:$Y$240)</f>
        <v>0.017745</v>
      </c>
      <c r="Z221" s="116"/>
      <c r="AA221" s="121">
        <f>SUM($AA$222:$AA$240)</f>
        <v>0</v>
      </c>
      <c r="AR221" s="122" t="s">
        <v>83</v>
      </c>
      <c r="AT221" s="122" t="s">
        <v>69</v>
      </c>
      <c r="AU221" s="122" t="s">
        <v>16</v>
      </c>
      <c r="AY221" s="122" t="s">
        <v>129</v>
      </c>
      <c r="BK221" s="123">
        <f>SUM($BK$222:$BK$240)</f>
        <v>0</v>
      </c>
    </row>
    <row r="222" spans="2:63" s="6" customFormat="1" ht="27" customHeight="1">
      <c r="B222" s="21"/>
      <c r="C222" s="125" t="s">
        <v>271</v>
      </c>
      <c r="D222" s="125" t="s">
        <v>130</v>
      </c>
      <c r="E222" s="126" t="s">
        <v>300</v>
      </c>
      <c r="F222" s="216" t="s">
        <v>301</v>
      </c>
      <c r="G222" s="217"/>
      <c r="H222" s="217"/>
      <c r="I222" s="217"/>
      <c r="J222" s="128" t="s">
        <v>185</v>
      </c>
      <c r="K222" s="129">
        <v>1</v>
      </c>
      <c r="L222" s="218"/>
      <c r="M222" s="217"/>
      <c r="N222" s="219">
        <f>ROUND($L$222*$K$222,2)</f>
        <v>0</v>
      </c>
      <c r="O222" s="217"/>
      <c r="P222" s="217"/>
      <c r="Q222" s="217"/>
      <c r="R222" s="127" t="s">
        <v>134</v>
      </c>
      <c r="S222" s="41"/>
      <c r="T222" s="130"/>
      <c r="U222" s="131" t="s">
        <v>42</v>
      </c>
      <c r="V222" s="22"/>
      <c r="W222" s="22"/>
      <c r="X222" s="132">
        <v>0</v>
      </c>
      <c r="Y222" s="132">
        <f>$X$222*$K$222</f>
        <v>0</v>
      </c>
      <c r="Z222" s="132">
        <v>0</v>
      </c>
      <c r="AA222" s="133">
        <f>$Z$222*$K$222</f>
        <v>0</v>
      </c>
      <c r="AR222" s="89" t="s">
        <v>212</v>
      </c>
      <c r="AT222" s="89" t="s">
        <v>130</v>
      </c>
      <c r="AU222" s="89" t="s">
        <v>83</v>
      </c>
      <c r="AY222" s="6" t="s">
        <v>129</v>
      </c>
      <c r="BE222" s="134">
        <f>IF($U$222="základní",$N$222,0)</f>
        <v>0</v>
      </c>
      <c r="BF222" s="134">
        <f>IF($U$222="snížená",$N$222,0)</f>
        <v>0</v>
      </c>
      <c r="BG222" s="134">
        <f>IF($U$222="zákl. přenesená",$N$222,0)</f>
        <v>0</v>
      </c>
      <c r="BH222" s="134">
        <f>IF($U$222="sníž. přenesená",$N$222,0)</f>
        <v>0</v>
      </c>
      <c r="BI222" s="134">
        <f>IF($U$222="nulová",$N$222,0)</f>
        <v>0</v>
      </c>
      <c r="BJ222" s="89" t="s">
        <v>83</v>
      </c>
      <c r="BK222" s="134">
        <f>ROUND($L$222*$K$222,2)</f>
        <v>0</v>
      </c>
    </row>
    <row r="223" spans="2:47" s="6" customFormat="1" ht="16.5" customHeight="1">
      <c r="B223" s="21"/>
      <c r="C223" s="22"/>
      <c r="D223" s="22"/>
      <c r="E223" s="22"/>
      <c r="F223" s="220" t="s">
        <v>302</v>
      </c>
      <c r="G223" s="186"/>
      <c r="H223" s="186"/>
      <c r="I223" s="186"/>
      <c r="J223" s="186"/>
      <c r="K223" s="186"/>
      <c r="L223" s="186"/>
      <c r="M223" s="186"/>
      <c r="N223" s="186"/>
      <c r="O223" s="186"/>
      <c r="P223" s="186"/>
      <c r="Q223" s="186"/>
      <c r="R223" s="186"/>
      <c r="S223" s="41"/>
      <c r="T223" s="50"/>
      <c r="U223" s="22"/>
      <c r="V223" s="22"/>
      <c r="W223" s="22"/>
      <c r="X223" s="22"/>
      <c r="Y223" s="22"/>
      <c r="Z223" s="22"/>
      <c r="AA223" s="51"/>
      <c r="AT223" s="6" t="s">
        <v>137</v>
      </c>
      <c r="AU223" s="6" t="s">
        <v>83</v>
      </c>
    </row>
    <row r="224" spans="2:47" s="6" customFormat="1" ht="192" customHeight="1">
      <c r="B224" s="21"/>
      <c r="C224" s="22"/>
      <c r="D224" s="22"/>
      <c r="E224" s="22"/>
      <c r="F224" s="221" t="s">
        <v>303</v>
      </c>
      <c r="G224" s="186"/>
      <c r="H224" s="186"/>
      <c r="I224" s="186"/>
      <c r="J224" s="186"/>
      <c r="K224" s="186"/>
      <c r="L224" s="186"/>
      <c r="M224" s="186"/>
      <c r="N224" s="186"/>
      <c r="O224" s="186"/>
      <c r="P224" s="186"/>
      <c r="Q224" s="186"/>
      <c r="R224" s="186"/>
      <c r="S224" s="41"/>
      <c r="T224" s="50"/>
      <c r="U224" s="22"/>
      <c r="V224" s="22"/>
      <c r="W224" s="22"/>
      <c r="X224" s="22"/>
      <c r="Y224" s="22"/>
      <c r="Z224" s="22"/>
      <c r="AA224" s="51"/>
      <c r="AT224" s="6" t="s">
        <v>139</v>
      </c>
      <c r="AU224" s="6" t="s">
        <v>83</v>
      </c>
    </row>
    <row r="225" spans="2:51" s="6" customFormat="1" ht="15.75" customHeight="1">
      <c r="B225" s="135"/>
      <c r="C225" s="136"/>
      <c r="D225" s="136"/>
      <c r="E225" s="136"/>
      <c r="F225" s="222" t="s">
        <v>188</v>
      </c>
      <c r="G225" s="223"/>
      <c r="H225" s="223"/>
      <c r="I225" s="223"/>
      <c r="J225" s="136"/>
      <c r="K225" s="136"/>
      <c r="L225" s="136"/>
      <c r="M225" s="136"/>
      <c r="N225" s="136"/>
      <c r="O225" s="136"/>
      <c r="P225" s="136"/>
      <c r="Q225" s="136"/>
      <c r="R225" s="136"/>
      <c r="S225" s="137"/>
      <c r="T225" s="138"/>
      <c r="U225" s="136"/>
      <c r="V225" s="136"/>
      <c r="W225" s="136"/>
      <c r="X225" s="136"/>
      <c r="Y225" s="136"/>
      <c r="Z225" s="136"/>
      <c r="AA225" s="139"/>
      <c r="AT225" s="140" t="s">
        <v>141</v>
      </c>
      <c r="AU225" s="140" t="s">
        <v>83</v>
      </c>
      <c r="AV225" s="140" t="s">
        <v>16</v>
      </c>
      <c r="AW225" s="140" t="s">
        <v>103</v>
      </c>
      <c r="AX225" s="140" t="s">
        <v>70</v>
      </c>
      <c r="AY225" s="140" t="s">
        <v>129</v>
      </c>
    </row>
    <row r="226" spans="2:51" s="6" customFormat="1" ht="15.75" customHeight="1">
      <c r="B226" s="141"/>
      <c r="C226" s="142"/>
      <c r="D226" s="142"/>
      <c r="E226" s="142"/>
      <c r="F226" s="224" t="s">
        <v>304</v>
      </c>
      <c r="G226" s="225"/>
      <c r="H226" s="225"/>
      <c r="I226" s="225"/>
      <c r="J226" s="142"/>
      <c r="K226" s="144">
        <v>1</v>
      </c>
      <c r="L226" s="142"/>
      <c r="M226" s="142"/>
      <c r="N226" s="142"/>
      <c r="O226" s="142"/>
      <c r="P226" s="142"/>
      <c r="Q226" s="142"/>
      <c r="R226" s="142"/>
      <c r="S226" s="145"/>
      <c r="T226" s="146"/>
      <c r="U226" s="142"/>
      <c r="V226" s="142"/>
      <c r="W226" s="142"/>
      <c r="X226" s="142"/>
      <c r="Y226" s="142"/>
      <c r="Z226" s="142"/>
      <c r="AA226" s="147"/>
      <c r="AT226" s="148" t="s">
        <v>141</v>
      </c>
      <c r="AU226" s="148" t="s">
        <v>83</v>
      </c>
      <c r="AV226" s="148" t="s">
        <v>83</v>
      </c>
      <c r="AW226" s="148" t="s">
        <v>103</v>
      </c>
      <c r="AX226" s="148" t="s">
        <v>16</v>
      </c>
      <c r="AY226" s="148" t="s">
        <v>129</v>
      </c>
    </row>
    <row r="227" spans="2:63" s="6" customFormat="1" ht="27" customHeight="1">
      <c r="B227" s="21"/>
      <c r="C227" s="156" t="s">
        <v>305</v>
      </c>
      <c r="D227" s="156" t="s">
        <v>191</v>
      </c>
      <c r="E227" s="157" t="s">
        <v>306</v>
      </c>
      <c r="F227" s="228" t="s">
        <v>307</v>
      </c>
      <c r="G227" s="229"/>
      <c r="H227" s="229"/>
      <c r="I227" s="229"/>
      <c r="J227" s="158" t="s">
        <v>185</v>
      </c>
      <c r="K227" s="159">
        <v>1</v>
      </c>
      <c r="L227" s="230"/>
      <c r="M227" s="229"/>
      <c r="N227" s="231">
        <f>ROUND($L$227*$K$227,2)</f>
        <v>0</v>
      </c>
      <c r="O227" s="217"/>
      <c r="P227" s="217"/>
      <c r="Q227" s="217"/>
      <c r="R227" s="127" t="s">
        <v>134</v>
      </c>
      <c r="S227" s="41"/>
      <c r="T227" s="130"/>
      <c r="U227" s="131" t="s">
        <v>42</v>
      </c>
      <c r="V227" s="22"/>
      <c r="W227" s="22"/>
      <c r="X227" s="132">
        <v>0.0021</v>
      </c>
      <c r="Y227" s="132">
        <f>$X$227*$K$227</f>
        <v>0.0021</v>
      </c>
      <c r="Z227" s="132">
        <v>0</v>
      </c>
      <c r="AA227" s="133">
        <f>$Z$227*$K$227</f>
        <v>0</v>
      </c>
      <c r="AR227" s="89" t="s">
        <v>271</v>
      </c>
      <c r="AT227" s="89" t="s">
        <v>191</v>
      </c>
      <c r="AU227" s="89" t="s">
        <v>83</v>
      </c>
      <c r="AY227" s="6" t="s">
        <v>129</v>
      </c>
      <c r="BE227" s="134">
        <f>IF($U$227="základní",$N$227,0)</f>
        <v>0</v>
      </c>
      <c r="BF227" s="134">
        <f>IF($U$227="snížená",$N$227,0)</f>
        <v>0</v>
      </c>
      <c r="BG227" s="134">
        <f>IF($U$227="zákl. přenesená",$N$227,0)</f>
        <v>0</v>
      </c>
      <c r="BH227" s="134">
        <f>IF($U$227="sníž. přenesená",$N$227,0)</f>
        <v>0</v>
      </c>
      <c r="BI227" s="134">
        <f>IF($U$227="nulová",$N$227,0)</f>
        <v>0</v>
      </c>
      <c r="BJ227" s="89" t="s">
        <v>83</v>
      </c>
      <c r="BK227" s="134">
        <f>ROUND($L$227*$K$227,2)</f>
        <v>0</v>
      </c>
    </row>
    <row r="228" spans="2:63" s="6" customFormat="1" ht="27" customHeight="1">
      <c r="B228" s="21"/>
      <c r="C228" s="158" t="s">
        <v>308</v>
      </c>
      <c r="D228" s="158" t="s">
        <v>191</v>
      </c>
      <c r="E228" s="157" t="s">
        <v>309</v>
      </c>
      <c r="F228" s="228" t="s">
        <v>310</v>
      </c>
      <c r="G228" s="229"/>
      <c r="H228" s="229"/>
      <c r="I228" s="229"/>
      <c r="J228" s="158" t="s">
        <v>185</v>
      </c>
      <c r="K228" s="159">
        <v>1</v>
      </c>
      <c r="L228" s="230"/>
      <c r="M228" s="229"/>
      <c r="N228" s="231">
        <f>ROUND($L$228*$K$228,2)</f>
        <v>0</v>
      </c>
      <c r="O228" s="217"/>
      <c r="P228" s="217"/>
      <c r="Q228" s="217"/>
      <c r="R228" s="127" t="s">
        <v>134</v>
      </c>
      <c r="S228" s="41"/>
      <c r="T228" s="130"/>
      <c r="U228" s="131" t="s">
        <v>42</v>
      </c>
      <c r="V228" s="22"/>
      <c r="W228" s="22"/>
      <c r="X228" s="132">
        <v>0.00068</v>
      </c>
      <c r="Y228" s="132">
        <f>$X$228*$K$228</f>
        <v>0.00068</v>
      </c>
      <c r="Z228" s="132">
        <v>0</v>
      </c>
      <c r="AA228" s="133">
        <f>$Z$228*$K$228</f>
        <v>0</v>
      </c>
      <c r="AR228" s="89" t="s">
        <v>271</v>
      </c>
      <c r="AT228" s="89" t="s">
        <v>191</v>
      </c>
      <c r="AU228" s="89" t="s">
        <v>83</v>
      </c>
      <c r="AY228" s="89" t="s">
        <v>129</v>
      </c>
      <c r="BE228" s="134">
        <f>IF($U$228="základní",$N$228,0)</f>
        <v>0</v>
      </c>
      <c r="BF228" s="134">
        <f>IF($U$228="snížená",$N$228,0)</f>
        <v>0</v>
      </c>
      <c r="BG228" s="134">
        <f>IF($U$228="zákl. přenesená",$N$228,0)</f>
        <v>0</v>
      </c>
      <c r="BH228" s="134">
        <f>IF($U$228="sníž. přenesená",$N$228,0)</f>
        <v>0</v>
      </c>
      <c r="BI228" s="134">
        <f>IF($U$228="nulová",$N$228,0)</f>
        <v>0</v>
      </c>
      <c r="BJ228" s="89" t="s">
        <v>83</v>
      </c>
      <c r="BK228" s="134">
        <f>ROUND($L$228*$K$228,2)</f>
        <v>0</v>
      </c>
    </row>
    <row r="229" spans="2:63" s="6" customFormat="1" ht="27" customHeight="1">
      <c r="B229" s="21"/>
      <c r="C229" s="158" t="s">
        <v>311</v>
      </c>
      <c r="D229" s="158" t="s">
        <v>191</v>
      </c>
      <c r="E229" s="157" t="s">
        <v>312</v>
      </c>
      <c r="F229" s="228" t="s">
        <v>313</v>
      </c>
      <c r="G229" s="229"/>
      <c r="H229" s="229"/>
      <c r="I229" s="229"/>
      <c r="J229" s="158" t="s">
        <v>185</v>
      </c>
      <c r="K229" s="159">
        <v>1</v>
      </c>
      <c r="L229" s="230"/>
      <c r="M229" s="229"/>
      <c r="N229" s="231">
        <f>ROUND($L$229*$K$229,2)</f>
        <v>0</v>
      </c>
      <c r="O229" s="217"/>
      <c r="P229" s="217"/>
      <c r="Q229" s="217"/>
      <c r="R229" s="127" t="s">
        <v>134</v>
      </c>
      <c r="S229" s="41"/>
      <c r="T229" s="130"/>
      <c r="U229" s="131" t="s">
        <v>42</v>
      </c>
      <c r="V229" s="22"/>
      <c r="W229" s="22"/>
      <c r="X229" s="132">
        <v>0.00015</v>
      </c>
      <c r="Y229" s="132">
        <f>$X$229*$K$229</f>
        <v>0.00015</v>
      </c>
      <c r="Z229" s="132">
        <v>0</v>
      </c>
      <c r="AA229" s="133">
        <f>$Z$229*$K$229</f>
        <v>0</v>
      </c>
      <c r="AR229" s="89" t="s">
        <v>271</v>
      </c>
      <c r="AT229" s="89" t="s">
        <v>191</v>
      </c>
      <c r="AU229" s="89" t="s">
        <v>83</v>
      </c>
      <c r="AY229" s="89" t="s">
        <v>129</v>
      </c>
      <c r="BE229" s="134">
        <f>IF($U$229="základní",$N$229,0)</f>
        <v>0</v>
      </c>
      <c r="BF229" s="134">
        <f>IF($U$229="snížená",$N$229,0)</f>
        <v>0</v>
      </c>
      <c r="BG229" s="134">
        <f>IF($U$229="zákl. přenesená",$N$229,0)</f>
        <v>0</v>
      </c>
      <c r="BH229" s="134">
        <f>IF($U$229="sníž. přenesená",$N$229,0)</f>
        <v>0</v>
      </c>
      <c r="BI229" s="134">
        <f>IF($U$229="nulová",$N$229,0)</f>
        <v>0</v>
      </c>
      <c r="BJ229" s="89" t="s">
        <v>83</v>
      </c>
      <c r="BK229" s="134">
        <f>ROUND($L$229*$K$229,2)</f>
        <v>0</v>
      </c>
    </row>
    <row r="230" spans="2:63" s="6" customFormat="1" ht="15.75" customHeight="1">
      <c r="B230" s="21"/>
      <c r="C230" s="128" t="s">
        <v>314</v>
      </c>
      <c r="D230" s="128" t="s">
        <v>130</v>
      </c>
      <c r="E230" s="126" t="s">
        <v>315</v>
      </c>
      <c r="F230" s="216" t="s">
        <v>316</v>
      </c>
      <c r="G230" s="217"/>
      <c r="H230" s="217"/>
      <c r="I230" s="217"/>
      <c r="J230" s="128" t="s">
        <v>185</v>
      </c>
      <c r="K230" s="129">
        <v>1</v>
      </c>
      <c r="L230" s="218"/>
      <c r="M230" s="217"/>
      <c r="N230" s="219">
        <f>ROUND($L$230*$K$230,2)</f>
        <v>0</v>
      </c>
      <c r="O230" s="217"/>
      <c r="P230" s="217"/>
      <c r="Q230" s="217"/>
      <c r="R230" s="127" t="s">
        <v>134</v>
      </c>
      <c r="S230" s="41"/>
      <c r="T230" s="130"/>
      <c r="U230" s="131" t="s">
        <v>42</v>
      </c>
      <c r="V230" s="22"/>
      <c r="W230" s="22"/>
      <c r="X230" s="132">
        <v>1E-05</v>
      </c>
      <c r="Y230" s="132">
        <f>$X$230*$K$230</f>
        <v>1E-05</v>
      </c>
      <c r="Z230" s="132">
        <v>0</v>
      </c>
      <c r="AA230" s="133">
        <f>$Z$230*$K$230</f>
        <v>0</v>
      </c>
      <c r="AR230" s="89" t="s">
        <v>212</v>
      </c>
      <c r="AT230" s="89" t="s">
        <v>130</v>
      </c>
      <c r="AU230" s="89" t="s">
        <v>83</v>
      </c>
      <c r="AY230" s="89" t="s">
        <v>129</v>
      </c>
      <c r="BE230" s="134">
        <f>IF($U$230="základní",$N$230,0)</f>
        <v>0</v>
      </c>
      <c r="BF230" s="134">
        <f>IF($U$230="snížená",$N$230,0)</f>
        <v>0</v>
      </c>
      <c r="BG230" s="134">
        <f>IF($U$230="zákl. přenesená",$N$230,0)</f>
        <v>0</v>
      </c>
      <c r="BH230" s="134">
        <f>IF($U$230="sníž. přenesená",$N$230,0)</f>
        <v>0</v>
      </c>
      <c r="BI230" s="134">
        <f>IF($U$230="nulová",$N$230,0)</f>
        <v>0</v>
      </c>
      <c r="BJ230" s="89" t="s">
        <v>83</v>
      </c>
      <c r="BK230" s="134">
        <f>ROUND($L$230*$K$230,2)</f>
        <v>0</v>
      </c>
    </row>
    <row r="231" spans="2:47" s="6" customFormat="1" ht="16.5" customHeight="1">
      <c r="B231" s="21"/>
      <c r="C231" s="22"/>
      <c r="D231" s="22"/>
      <c r="E231" s="22"/>
      <c r="F231" s="220" t="s">
        <v>317</v>
      </c>
      <c r="G231" s="186"/>
      <c r="H231" s="186"/>
      <c r="I231" s="186"/>
      <c r="J231" s="186"/>
      <c r="K231" s="186"/>
      <c r="L231" s="186"/>
      <c r="M231" s="186"/>
      <c r="N231" s="186"/>
      <c r="O231" s="186"/>
      <c r="P231" s="186"/>
      <c r="Q231" s="186"/>
      <c r="R231" s="186"/>
      <c r="S231" s="41"/>
      <c r="T231" s="50"/>
      <c r="U231" s="22"/>
      <c r="V231" s="22"/>
      <c r="W231" s="22"/>
      <c r="X231" s="22"/>
      <c r="Y231" s="22"/>
      <c r="Z231" s="22"/>
      <c r="AA231" s="51"/>
      <c r="AT231" s="6" t="s">
        <v>137</v>
      </c>
      <c r="AU231" s="6" t="s">
        <v>83</v>
      </c>
    </row>
    <row r="232" spans="2:47" s="6" customFormat="1" ht="192" customHeight="1">
      <c r="B232" s="21"/>
      <c r="C232" s="22"/>
      <c r="D232" s="22"/>
      <c r="E232" s="22"/>
      <c r="F232" s="221" t="s">
        <v>303</v>
      </c>
      <c r="G232" s="186"/>
      <c r="H232" s="186"/>
      <c r="I232" s="186"/>
      <c r="J232" s="186"/>
      <c r="K232" s="186"/>
      <c r="L232" s="186"/>
      <c r="M232" s="186"/>
      <c r="N232" s="186"/>
      <c r="O232" s="186"/>
      <c r="P232" s="186"/>
      <c r="Q232" s="186"/>
      <c r="R232" s="186"/>
      <c r="S232" s="41"/>
      <c r="T232" s="50"/>
      <c r="U232" s="22"/>
      <c r="V232" s="22"/>
      <c r="W232" s="22"/>
      <c r="X232" s="22"/>
      <c r="Y232" s="22"/>
      <c r="Z232" s="22"/>
      <c r="AA232" s="51"/>
      <c r="AT232" s="6" t="s">
        <v>139</v>
      </c>
      <c r="AU232" s="6" t="s">
        <v>83</v>
      </c>
    </row>
    <row r="233" spans="2:63" s="6" customFormat="1" ht="27" customHeight="1">
      <c r="B233" s="21"/>
      <c r="C233" s="156" t="s">
        <v>318</v>
      </c>
      <c r="D233" s="156" t="s">
        <v>191</v>
      </c>
      <c r="E233" s="157" t="s">
        <v>319</v>
      </c>
      <c r="F233" s="228" t="s">
        <v>320</v>
      </c>
      <c r="G233" s="229"/>
      <c r="H233" s="229"/>
      <c r="I233" s="229"/>
      <c r="J233" s="158" t="s">
        <v>185</v>
      </c>
      <c r="K233" s="159">
        <v>1</v>
      </c>
      <c r="L233" s="230"/>
      <c r="M233" s="229"/>
      <c r="N233" s="231">
        <f>ROUND($L$233*$K$233,2)</f>
        <v>0</v>
      </c>
      <c r="O233" s="217"/>
      <c r="P233" s="217"/>
      <c r="Q233" s="217"/>
      <c r="R233" s="127" t="s">
        <v>134</v>
      </c>
      <c r="S233" s="41"/>
      <c r="T233" s="130"/>
      <c r="U233" s="131" t="s">
        <v>42</v>
      </c>
      <c r="V233" s="22"/>
      <c r="W233" s="22"/>
      <c r="X233" s="132">
        <v>0.0047</v>
      </c>
      <c r="Y233" s="132">
        <f>$X$233*$K$233</f>
        <v>0.0047</v>
      </c>
      <c r="Z233" s="132">
        <v>0</v>
      </c>
      <c r="AA233" s="133">
        <f>$Z$233*$K$233</f>
        <v>0</v>
      </c>
      <c r="AR233" s="89" t="s">
        <v>271</v>
      </c>
      <c r="AT233" s="89" t="s">
        <v>191</v>
      </c>
      <c r="AU233" s="89" t="s">
        <v>83</v>
      </c>
      <c r="AY233" s="6" t="s">
        <v>129</v>
      </c>
      <c r="BE233" s="134">
        <f>IF($U$233="základní",$N$233,0)</f>
        <v>0</v>
      </c>
      <c r="BF233" s="134">
        <f>IF($U$233="snížená",$N$233,0)</f>
        <v>0</v>
      </c>
      <c r="BG233" s="134">
        <f>IF($U$233="zákl. přenesená",$N$233,0)</f>
        <v>0</v>
      </c>
      <c r="BH233" s="134">
        <f>IF($U$233="sníž. přenesená",$N$233,0)</f>
        <v>0</v>
      </c>
      <c r="BI233" s="134">
        <f>IF($U$233="nulová",$N$233,0)</f>
        <v>0</v>
      </c>
      <c r="BJ233" s="89" t="s">
        <v>83</v>
      </c>
      <c r="BK233" s="134">
        <f>ROUND($L$233*$K$233,2)</f>
        <v>0</v>
      </c>
    </row>
    <row r="234" spans="2:63" s="6" customFormat="1" ht="27" customHeight="1">
      <c r="B234" s="21"/>
      <c r="C234" s="128" t="s">
        <v>321</v>
      </c>
      <c r="D234" s="128" t="s">
        <v>130</v>
      </c>
      <c r="E234" s="126" t="s">
        <v>322</v>
      </c>
      <c r="F234" s="216" t="s">
        <v>323</v>
      </c>
      <c r="G234" s="217"/>
      <c r="H234" s="217"/>
      <c r="I234" s="217"/>
      <c r="J234" s="128" t="s">
        <v>324</v>
      </c>
      <c r="K234" s="129">
        <v>1.5</v>
      </c>
      <c r="L234" s="218"/>
      <c r="M234" s="217"/>
      <c r="N234" s="219">
        <f>ROUND($L$234*$K$234,2)</f>
        <v>0</v>
      </c>
      <c r="O234" s="217"/>
      <c r="P234" s="217"/>
      <c r="Q234" s="217"/>
      <c r="R234" s="127" t="s">
        <v>134</v>
      </c>
      <c r="S234" s="41"/>
      <c r="T234" s="130"/>
      <c r="U234" s="131" t="s">
        <v>42</v>
      </c>
      <c r="V234" s="22"/>
      <c r="W234" s="22"/>
      <c r="X234" s="132">
        <v>7E-05</v>
      </c>
      <c r="Y234" s="132">
        <f>$X$234*$K$234</f>
        <v>0.00010499999999999999</v>
      </c>
      <c r="Z234" s="132">
        <v>0</v>
      </c>
      <c r="AA234" s="133">
        <f>$Z$234*$K$234</f>
        <v>0</v>
      </c>
      <c r="AR234" s="89" t="s">
        <v>212</v>
      </c>
      <c r="AT234" s="89" t="s">
        <v>130</v>
      </c>
      <c r="AU234" s="89" t="s">
        <v>83</v>
      </c>
      <c r="AY234" s="89" t="s">
        <v>129</v>
      </c>
      <c r="BE234" s="134">
        <f>IF($U$234="základní",$N$234,0)</f>
        <v>0</v>
      </c>
      <c r="BF234" s="134">
        <f>IF($U$234="snížená",$N$234,0)</f>
        <v>0</v>
      </c>
      <c r="BG234" s="134">
        <f>IF($U$234="zákl. přenesená",$N$234,0)</f>
        <v>0</v>
      </c>
      <c r="BH234" s="134">
        <f>IF($U$234="sníž. přenesená",$N$234,0)</f>
        <v>0</v>
      </c>
      <c r="BI234" s="134">
        <f>IF($U$234="nulová",$N$234,0)</f>
        <v>0</v>
      </c>
      <c r="BJ234" s="89" t="s">
        <v>83</v>
      </c>
      <c r="BK234" s="134">
        <f>ROUND($L$234*$K$234,2)</f>
        <v>0</v>
      </c>
    </row>
    <row r="235" spans="2:47" s="6" customFormat="1" ht="16.5" customHeight="1">
      <c r="B235" s="21"/>
      <c r="C235" s="22"/>
      <c r="D235" s="22"/>
      <c r="E235" s="22"/>
      <c r="F235" s="220" t="s">
        <v>325</v>
      </c>
      <c r="G235" s="186"/>
      <c r="H235" s="186"/>
      <c r="I235" s="186"/>
      <c r="J235" s="186"/>
      <c r="K235" s="186"/>
      <c r="L235" s="186"/>
      <c r="M235" s="186"/>
      <c r="N235" s="186"/>
      <c r="O235" s="186"/>
      <c r="P235" s="186"/>
      <c r="Q235" s="186"/>
      <c r="R235" s="186"/>
      <c r="S235" s="41"/>
      <c r="T235" s="50"/>
      <c r="U235" s="22"/>
      <c r="V235" s="22"/>
      <c r="W235" s="22"/>
      <c r="X235" s="22"/>
      <c r="Y235" s="22"/>
      <c r="Z235" s="22"/>
      <c r="AA235" s="51"/>
      <c r="AT235" s="6" t="s">
        <v>137</v>
      </c>
      <c r="AU235" s="6" t="s">
        <v>83</v>
      </c>
    </row>
    <row r="236" spans="2:47" s="6" customFormat="1" ht="38.25" customHeight="1">
      <c r="B236" s="21"/>
      <c r="C236" s="22"/>
      <c r="D236" s="22"/>
      <c r="E236" s="22"/>
      <c r="F236" s="221" t="s">
        <v>326</v>
      </c>
      <c r="G236" s="186"/>
      <c r="H236" s="186"/>
      <c r="I236" s="186"/>
      <c r="J236" s="186"/>
      <c r="K236" s="186"/>
      <c r="L236" s="186"/>
      <c r="M236" s="186"/>
      <c r="N236" s="186"/>
      <c r="O236" s="186"/>
      <c r="P236" s="186"/>
      <c r="Q236" s="186"/>
      <c r="R236" s="186"/>
      <c r="S236" s="41"/>
      <c r="T236" s="50"/>
      <c r="U236" s="22"/>
      <c r="V236" s="22"/>
      <c r="W236" s="22"/>
      <c r="X236" s="22"/>
      <c r="Y236" s="22"/>
      <c r="Z236" s="22"/>
      <c r="AA236" s="51"/>
      <c r="AT236" s="6" t="s">
        <v>139</v>
      </c>
      <c r="AU236" s="6" t="s">
        <v>83</v>
      </c>
    </row>
    <row r="237" spans="2:51" s="6" customFormat="1" ht="15.75" customHeight="1">
      <c r="B237" s="135"/>
      <c r="C237" s="136"/>
      <c r="D237" s="136"/>
      <c r="E237" s="136"/>
      <c r="F237" s="222" t="s">
        <v>327</v>
      </c>
      <c r="G237" s="223"/>
      <c r="H237" s="223"/>
      <c r="I237" s="223"/>
      <c r="J237" s="136"/>
      <c r="K237" s="136"/>
      <c r="L237" s="136"/>
      <c r="M237" s="136"/>
      <c r="N237" s="136"/>
      <c r="O237" s="136"/>
      <c r="P237" s="136"/>
      <c r="Q237" s="136"/>
      <c r="R237" s="136"/>
      <c r="S237" s="137"/>
      <c r="T237" s="138"/>
      <c r="U237" s="136"/>
      <c r="V237" s="136"/>
      <c r="W237" s="136"/>
      <c r="X237" s="136"/>
      <c r="Y237" s="136"/>
      <c r="Z237" s="136"/>
      <c r="AA237" s="139"/>
      <c r="AT237" s="140" t="s">
        <v>141</v>
      </c>
      <c r="AU237" s="140" t="s">
        <v>83</v>
      </c>
      <c r="AV237" s="140" t="s">
        <v>16</v>
      </c>
      <c r="AW237" s="140" t="s">
        <v>103</v>
      </c>
      <c r="AX237" s="140" t="s">
        <v>70</v>
      </c>
      <c r="AY237" s="140" t="s">
        <v>129</v>
      </c>
    </row>
    <row r="238" spans="2:51" s="6" customFormat="1" ht="15.75" customHeight="1">
      <c r="B238" s="141"/>
      <c r="C238" s="142"/>
      <c r="D238" s="142"/>
      <c r="E238" s="142"/>
      <c r="F238" s="224" t="s">
        <v>328</v>
      </c>
      <c r="G238" s="225"/>
      <c r="H238" s="225"/>
      <c r="I238" s="225"/>
      <c r="J238" s="142"/>
      <c r="K238" s="144">
        <v>1.5</v>
      </c>
      <c r="L238" s="142"/>
      <c r="M238" s="142"/>
      <c r="N238" s="142"/>
      <c r="O238" s="142"/>
      <c r="P238" s="142"/>
      <c r="Q238" s="142"/>
      <c r="R238" s="142"/>
      <c r="S238" s="145"/>
      <c r="T238" s="146"/>
      <c r="U238" s="142"/>
      <c r="V238" s="142"/>
      <c r="W238" s="142"/>
      <c r="X238" s="142"/>
      <c r="Y238" s="142"/>
      <c r="Z238" s="142"/>
      <c r="AA238" s="147"/>
      <c r="AT238" s="148" t="s">
        <v>141</v>
      </c>
      <c r="AU238" s="148" t="s">
        <v>83</v>
      </c>
      <c r="AV238" s="148" t="s">
        <v>83</v>
      </c>
      <c r="AW238" s="148" t="s">
        <v>103</v>
      </c>
      <c r="AX238" s="148" t="s">
        <v>16</v>
      </c>
      <c r="AY238" s="148" t="s">
        <v>129</v>
      </c>
    </row>
    <row r="239" spans="2:63" s="6" customFormat="1" ht="15.75" customHeight="1">
      <c r="B239" s="21"/>
      <c r="C239" s="156" t="s">
        <v>329</v>
      </c>
      <c r="D239" s="156" t="s">
        <v>191</v>
      </c>
      <c r="E239" s="157" t="s">
        <v>330</v>
      </c>
      <c r="F239" s="228" t="s">
        <v>331</v>
      </c>
      <c r="G239" s="229"/>
      <c r="H239" s="229"/>
      <c r="I239" s="229"/>
      <c r="J239" s="158" t="s">
        <v>185</v>
      </c>
      <c r="K239" s="159">
        <v>1</v>
      </c>
      <c r="L239" s="230"/>
      <c r="M239" s="229"/>
      <c r="N239" s="231">
        <f>ROUND($L$239*$K$239,2)</f>
        <v>0</v>
      </c>
      <c r="O239" s="217"/>
      <c r="P239" s="217"/>
      <c r="Q239" s="217"/>
      <c r="R239" s="127" t="s">
        <v>134</v>
      </c>
      <c r="S239" s="41"/>
      <c r="T239" s="130"/>
      <c r="U239" s="131" t="s">
        <v>42</v>
      </c>
      <c r="V239" s="22"/>
      <c r="W239" s="22"/>
      <c r="X239" s="132">
        <v>0.01</v>
      </c>
      <c r="Y239" s="132">
        <f>$X$239*$K$239</f>
        <v>0.01</v>
      </c>
      <c r="Z239" s="132">
        <v>0</v>
      </c>
      <c r="AA239" s="133">
        <f>$Z$239*$K$239</f>
        <v>0</v>
      </c>
      <c r="AR239" s="89" t="s">
        <v>271</v>
      </c>
      <c r="AT239" s="89" t="s">
        <v>191</v>
      </c>
      <c r="AU239" s="89" t="s">
        <v>83</v>
      </c>
      <c r="AY239" s="6" t="s">
        <v>129</v>
      </c>
      <c r="BE239" s="134">
        <f>IF($U$239="základní",$N$239,0)</f>
        <v>0</v>
      </c>
      <c r="BF239" s="134">
        <f>IF($U$239="snížená",$N$239,0)</f>
        <v>0</v>
      </c>
      <c r="BG239" s="134">
        <f>IF($U$239="zákl. přenesená",$N$239,0)</f>
        <v>0</v>
      </c>
      <c r="BH239" s="134">
        <f>IF($U$239="sníž. přenesená",$N$239,0)</f>
        <v>0</v>
      </c>
      <c r="BI239" s="134">
        <f>IF($U$239="nulová",$N$239,0)</f>
        <v>0</v>
      </c>
      <c r="BJ239" s="89" t="s">
        <v>83</v>
      </c>
      <c r="BK239" s="134">
        <f>ROUND($L$239*$K$239,2)</f>
        <v>0</v>
      </c>
    </row>
    <row r="240" spans="2:47" s="6" customFormat="1" ht="16.5" customHeight="1">
      <c r="B240" s="21"/>
      <c r="C240" s="22"/>
      <c r="D240" s="22"/>
      <c r="E240" s="22"/>
      <c r="F240" s="220" t="s">
        <v>332</v>
      </c>
      <c r="G240" s="186"/>
      <c r="H240" s="186"/>
      <c r="I240" s="186"/>
      <c r="J240" s="186"/>
      <c r="K240" s="186"/>
      <c r="L240" s="186"/>
      <c r="M240" s="186"/>
      <c r="N240" s="186"/>
      <c r="O240" s="186"/>
      <c r="P240" s="186"/>
      <c r="Q240" s="186"/>
      <c r="R240" s="186"/>
      <c r="S240" s="41"/>
      <c r="T240" s="50"/>
      <c r="U240" s="22"/>
      <c r="V240" s="22"/>
      <c r="W240" s="22"/>
      <c r="X240" s="22"/>
      <c r="Y240" s="22"/>
      <c r="Z240" s="22"/>
      <c r="AA240" s="51"/>
      <c r="AT240" s="6" t="s">
        <v>137</v>
      </c>
      <c r="AU240" s="6" t="s">
        <v>83</v>
      </c>
    </row>
    <row r="241" spans="2:63" s="114" customFormat="1" ht="30.75" customHeight="1">
      <c r="B241" s="115"/>
      <c r="C241" s="116"/>
      <c r="D241" s="124" t="s">
        <v>112</v>
      </c>
      <c r="E241" s="116"/>
      <c r="F241" s="116"/>
      <c r="G241" s="116"/>
      <c r="H241" s="116"/>
      <c r="I241" s="116"/>
      <c r="J241" s="116"/>
      <c r="K241" s="116"/>
      <c r="L241" s="116"/>
      <c r="M241" s="116"/>
      <c r="N241" s="235">
        <f>$BK$241</f>
        <v>0</v>
      </c>
      <c r="O241" s="234"/>
      <c r="P241" s="234"/>
      <c r="Q241" s="234"/>
      <c r="R241" s="116"/>
      <c r="S241" s="118"/>
      <c r="T241" s="119"/>
      <c r="U241" s="116"/>
      <c r="V241" s="116"/>
      <c r="W241" s="120">
        <f>SUM($W$242:$W$249)</f>
        <v>0</v>
      </c>
      <c r="X241" s="116"/>
      <c r="Y241" s="120">
        <f>SUM($Y$242:$Y$249)</f>
        <v>0.0001606</v>
      </c>
      <c r="Z241" s="116"/>
      <c r="AA241" s="121">
        <f>SUM($AA$242:$AA$249)</f>
        <v>0</v>
      </c>
      <c r="AR241" s="122" t="s">
        <v>83</v>
      </c>
      <c r="AT241" s="122" t="s">
        <v>69</v>
      </c>
      <c r="AU241" s="122" t="s">
        <v>16</v>
      </c>
      <c r="AY241" s="122" t="s">
        <v>129</v>
      </c>
      <c r="BK241" s="123">
        <f>SUM($BK$242:$BK$249)</f>
        <v>0</v>
      </c>
    </row>
    <row r="242" spans="2:63" s="6" customFormat="1" ht="27" customHeight="1">
      <c r="B242" s="21"/>
      <c r="C242" s="125" t="s">
        <v>333</v>
      </c>
      <c r="D242" s="125" t="s">
        <v>130</v>
      </c>
      <c r="E242" s="126" t="s">
        <v>334</v>
      </c>
      <c r="F242" s="216" t="s">
        <v>335</v>
      </c>
      <c r="G242" s="217"/>
      <c r="H242" s="217"/>
      <c r="I242" s="217"/>
      <c r="J242" s="128" t="s">
        <v>133</v>
      </c>
      <c r="K242" s="129">
        <v>0.22</v>
      </c>
      <c r="L242" s="218"/>
      <c r="M242" s="217"/>
      <c r="N242" s="219">
        <f>ROUND($L$242*$K$242,2)</f>
        <v>0</v>
      </c>
      <c r="O242" s="217"/>
      <c r="P242" s="217"/>
      <c r="Q242" s="217"/>
      <c r="R242" s="127" t="s">
        <v>134</v>
      </c>
      <c r="S242" s="41"/>
      <c r="T242" s="130"/>
      <c r="U242" s="131" t="s">
        <v>42</v>
      </c>
      <c r="V242" s="22"/>
      <c r="W242" s="22"/>
      <c r="X242" s="132">
        <v>0.00021</v>
      </c>
      <c r="Y242" s="132">
        <f>$X$242*$K$242</f>
        <v>4.6200000000000005E-05</v>
      </c>
      <c r="Z242" s="132">
        <v>0</v>
      </c>
      <c r="AA242" s="133">
        <f>$Z$242*$K$242</f>
        <v>0</v>
      </c>
      <c r="AR242" s="89" t="s">
        <v>212</v>
      </c>
      <c r="AT242" s="89" t="s">
        <v>130</v>
      </c>
      <c r="AU242" s="89" t="s">
        <v>83</v>
      </c>
      <c r="AY242" s="6" t="s">
        <v>129</v>
      </c>
      <c r="BE242" s="134">
        <f>IF($U$242="základní",$N$242,0)</f>
        <v>0</v>
      </c>
      <c r="BF242" s="134">
        <f>IF($U$242="snížená",$N$242,0)</f>
        <v>0</v>
      </c>
      <c r="BG242" s="134">
        <f>IF($U$242="zákl. přenesená",$N$242,0)</f>
        <v>0</v>
      </c>
      <c r="BH242" s="134">
        <f>IF($U$242="sníž. přenesená",$N$242,0)</f>
        <v>0</v>
      </c>
      <c r="BI242" s="134">
        <f>IF($U$242="nulová",$N$242,0)</f>
        <v>0</v>
      </c>
      <c r="BJ242" s="89" t="s">
        <v>83</v>
      </c>
      <c r="BK242" s="134">
        <f>ROUND($L$242*$K$242,2)</f>
        <v>0</v>
      </c>
    </row>
    <row r="243" spans="2:47" s="6" customFormat="1" ht="16.5" customHeight="1">
      <c r="B243" s="21"/>
      <c r="C243" s="22"/>
      <c r="D243" s="22"/>
      <c r="E243" s="22"/>
      <c r="F243" s="220" t="s">
        <v>336</v>
      </c>
      <c r="G243" s="186"/>
      <c r="H243" s="186"/>
      <c r="I243" s="186"/>
      <c r="J243" s="186"/>
      <c r="K243" s="186"/>
      <c r="L243" s="186"/>
      <c r="M243" s="186"/>
      <c r="N243" s="186"/>
      <c r="O243" s="186"/>
      <c r="P243" s="186"/>
      <c r="Q243" s="186"/>
      <c r="R243" s="186"/>
      <c r="S243" s="41"/>
      <c r="T243" s="50"/>
      <c r="U243" s="22"/>
      <c r="V243" s="22"/>
      <c r="W243" s="22"/>
      <c r="X243" s="22"/>
      <c r="Y243" s="22"/>
      <c r="Z243" s="22"/>
      <c r="AA243" s="51"/>
      <c r="AT243" s="6" t="s">
        <v>137</v>
      </c>
      <c r="AU243" s="6" t="s">
        <v>83</v>
      </c>
    </row>
    <row r="244" spans="2:51" s="6" customFormat="1" ht="15.75" customHeight="1">
      <c r="B244" s="135"/>
      <c r="C244" s="136"/>
      <c r="D244" s="136"/>
      <c r="E244" s="136"/>
      <c r="F244" s="222" t="s">
        <v>337</v>
      </c>
      <c r="G244" s="223"/>
      <c r="H244" s="223"/>
      <c r="I244" s="223"/>
      <c r="J244" s="136"/>
      <c r="K244" s="136"/>
      <c r="L244" s="136"/>
      <c r="M244" s="136"/>
      <c r="N244" s="136"/>
      <c r="O244" s="136"/>
      <c r="P244" s="136"/>
      <c r="Q244" s="136"/>
      <c r="R244" s="136"/>
      <c r="S244" s="137"/>
      <c r="T244" s="138"/>
      <c r="U244" s="136"/>
      <c r="V244" s="136"/>
      <c r="W244" s="136"/>
      <c r="X244" s="136"/>
      <c r="Y244" s="136"/>
      <c r="Z244" s="136"/>
      <c r="AA244" s="139"/>
      <c r="AT244" s="140" t="s">
        <v>141</v>
      </c>
      <c r="AU244" s="140" t="s">
        <v>83</v>
      </c>
      <c r="AV244" s="140" t="s">
        <v>16</v>
      </c>
      <c r="AW244" s="140" t="s">
        <v>103</v>
      </c>
      <c r="AX244" s="140" t="s">
        <v>70</v>
      </c>
      <c r="AY244" s="140" t="s">
        <v>129</v>
      </c>
    </row>
    <row r="245" spans="2:51" s="6" customFormat="1" ht="15.75" customHeight="1">
      <c r="B245" s="141"/>
      <c r="C245" s="142"/>
      <c r="D245" s="142"/>
      <c r="E245" s="142"/>
      <c r="F245" s="224" t="s">
        <v>338</v>
      </c>
      <c r="G245" s="225"/>
      <c r="H245" s="225"/>
      <c r="I245" s="225"/>
      <c r="J245" s="142"/>
      <c r="K245" s="144">
        <v>0.22</v>
      </c>
      <c r="L245" s="142"/>
      <c r="M245" s="142"/>
      <c r="N245" s="142"/>
      <c r="O245" s="142"/>
      <c r="P245" s="142"/>
      <c r="Q245" s="142"/>
      <c r="R245" s="142"/>
      <c r="S245" s="145"/>
      <c r="T245" s="146"/>
      <c r="U245" s="142"/>
      <c r="V245" s="142"/>
      <c r="W245" s="142"/>
      <c r="X245" s="142"/>
      <c r="Y245" s="142"/>
      <c r="Z245" s="142"/>
      <c r="AA245" s="147"/>
      <c r="AT245" s="148" t="s">
        <v>141</v>
      </c>
      <c r="AU245" s="148" t="s">
        <v>83</v>
      </c>
      <c r="AV245" s="148" t="s">
        <v>83</v>
      </c>
      <c r="AW245" s="148" t="s">
        <v>103</v>
      </c>
      <c r="AX245" s="148" t="s">
        <v>16</v>
      </c>
      <c r="AY245" s="148" t="s">
        <v>129</v>
      </c>
    </row>
    <row r="246" spans="2:63" s="6" customFormat="1" ht="27" customHeight="1">
      <c r="B246" s="21"/>
      <c r="C246" s="125" t="s">
        <v>339</v>
      </c>
      <c r="D246" s="125" t="s">
        <v>130</v>
      </c>
      <c r="E246" s="126" t="s">
        <v>340</v>
      </c>
      <c r="F246" s="216" t="s">
        <v>341</v>
      </c>
      <c r="G246" s="217"/>
      <c r="H246" s="217"/>
      <c r="I246" s="217"/>
      <c r="J246" s="128" t="s">
        <v>133</v>
      </c>
      <c r="K246" s="129">
        <v>0.22</v>
      </c>
      <c r="L246" s="218"/>
      <c r="M246" s="217"/>
      <c r="N246" s="219">
        <f>ROUND($L$246*$K$246,2)</f>
        <v>0</v>
      </c>
      <c r="O246" s="217"/>
      <c r="P246" s="217"/>
      <c r="Q246" s="217"/>
      <c r="R246" s="127" t="s">
        <v>134</v>
      </c>
      <c r="S246" s="41"/>
      <c r="T246" s="130"/>
      <c r="U246" s="131" t="s">
        <v>42</v>
      </c>
      <c r="V246" s="22"/>
      <c r="W246" s="22"/>
      <c r="X246" s="132">
        <v>0.00052</v>
      </c>
      <c r="Y246" s="132">
        <f>$X$246*$K$246</f>
        <v>0.00011439999999999999</v>
      </c>
      <c r="Z246" s="132">
        <v>0</v>
      </c>
      <c r="AA246" s="133">
        <f>$Z$246*$K$246</f>
        <v>0</v>
      </c>
      <c r="AR246" s="89" t="s">
        <v>212</v>
      </c>
      <c r="AT246" s="89" t="s">
        <v>130</v>
      </c>
      <c r="AU246" s="89" t="s">
        <v>83</v>
      </c>
      <c r="AY246" s="6" t="s">
        <v>129</v>
      </c>
      <c r="BE246" s="134">
        <f>IF($U$246="základní",$N$246,0)</f>
        <v>0</v>
      </c>
      <c r="BF246" s="134">
        <f>IF($U$246="snížená",$N$246,0)</f>
        <v>0</v>
      </c>
      <c r="BG246" s="134">
        <f>IF($U$246="zákl. přenesená",$N$246,0)</f>
        <v>0</v>
      </c>
      <c r="BH246" s="134">
        <f>IF($U$246="sníž. přenesená",$N$246,0)</f>
        <v>0</v>
      </c>
      <c r="BI246" s="134">
        <f>IF($U$246="nulová",$N$246,0)</f>
        <v>0</v>
      </c>
      <c r="BJ246" s="89" t="s">
        <v>83</v>
      </c>
      <c r="BK246" s="134">
        <f>ROUND($L$246*$K$246,2)</f>
        <v>0</v>
      </c>
    </row>
    <row r="247" spans="2:47" s="6" customFormat="1" ht="16.5" customHeight="1">
      <c r="B247" s="21"/>
      <c r="C247" s="22"/>
      <c r="D247" s="22"/>
      <c r="E247" s="22"/>
      <c r="F247" s="220" t="s">
        <v>342</v>
      </c>
      <c r="G247" s="186"/>
      <c r="H247" s="186"/>
      <c r="I247" s="186"/>
      <c r="J247" s="186"/>
      <c r="K247" s="186"/>
      <c r="L247" s="186"/>
      <c r="M247" s="186"/>
      <c r="N247" s="186"/>
      <c r="O247" s="186"/>
      <c r="P247" s="186"/>
      <c r="Q247" s="186"/>
      <c r="R247" s="186"/>
      <c r="S247" s="41"/>
      <c r="T247" s="50"/>
      <c r="U247" s="22"/>
      <c r="V247" s="22"/>
      <c r="W247" s="22"/>
      <c r="X247" s="22"/>
      <c r="Y247" s="22"/>
      <c r="Z247" s="22"/>
      <c r="AA247" s="51"/>
      <c r="AT247" s="6" t="s">
        <v>137</v>
      </c>
      <c r="AU247" s="6" t="s">
        <v>83</v>
      </c>
    </row>
    <row r="248" spans="2:51" s="6" customFormat="1" ht="15.75" customHeight="1">
      <c r="B248" s="135"/>
      <c r="C248" s="136"/>
      <c r="D248" s="136"/>
      <c r="E248" s="136"/>
      <c r="F248" s="222" t="s">
        <v>337</v>
      </c>
      <c r="G248" s="223"/>
      <c r="H248" s="223"/>
      <c r="I248" s="223"/>
      <c r="J248" s="136"/>
      <c r="K248" s="136"/>
      <c r="L248" s="136"/>
      <c r="M248" s="136"/>
      <c r="N248" s="136"/>
      <c r="O248" s="136"/>
      <c r="P248" s="136"/>
      <c r="Q248" s="136"/>
      <c r="R248" s="136"/>
      <c r="S248" s="137"/>
      <c r="T248" s="138"/>
      <c r="U248" s="136"/>
      <c r="V248" s="136"/>
      <c r="W248" s="136"/>
      <c r="X248" s="136"/>
      <c r="Y248" s="136"/>
      <c r="Z248" s="136"/>
      <c r="AA248" s="139"/>
      <c r="AT248" s="140" t="s">
        <v>141</v>
      </c>
      <c r="AU248" s="140" t="s">
        <v>83</v>
      </c>
      <c r="AV248" s="140" t="s">
        <v>16</v>
      </c>
      <c r="AW248" s="140" t="s">
        <v>103</v>
      </c>
      <c r="AX248" s="140" t="s">
        <v>70</v>
      </c>
      <c r="AY248" s="140" t="s">
        <v>129</v>
      </c>
    </row>
    <row r="249" spans="2:51" s="6" customFormat="1" ht="15.75" customHeight="1">
      <c r="B249" s="141"/>
      <c r="C249" s="142"/>
      <c r="D249" s="142"/>
      <c r="E249" s="142"/>
      <c r="F249" s="224" t="s">
        <v>338</v>
      </c>
      <c r="G249" s="225"/>
      <c r="H249" s="225"/>
      <c r="I249" s="225"/>
      <c r="J249" s="142"/>
      <c r="K249" s="144">
        <v>0.22</v>
      </c>
      <c r="L249" s="142"/>
      <c r="M249" s="142"/>
      <c r="N249" s="142"/>
      <c r="O249" s="142"/>
      <c r="P249" s="142"/>
      <c r="Q249" s="142"/>
      <c r="R249" s="142"/>
      <c r="S249" s="145"/>
      <c r="T249" s="146"/>
      <c r="U249" s="142"/>
      <c r="V249" s="142"/>
      <c r="W249" s="142"/>
      <c r="X249" s="142"/>
      <c r="Y249" s="142"/>
      <c r="Z249" s="142"/>
      <c r="AA249" s="147"/>
      <c r="AT249" s="148" t="s">
        <v>141</v>
      </c>
      <c r="AU249" s="148" t="s">
        <v>83</v>
      </c>
      <c r="AV249" s="148" t="s">
        <v>83</v>
      </c>
      <c r="AW249" s="148" t="s">
        <v>103</v>
      </c>
      <c r="AX249" s="148" t="s">
        <v>16</v>
      </c>
      <c r="AY249" s="148" t="s">
        <v>129</v>
      </c>
    </row>
    <row r="250" spans="2:63" s="114" customFormat="1" ht="30.75" customHeight="1">
      <c r="B250" s="115"/>
      <c r="C250" s="116"/>
      <c r="D250" s="124" t="s">
        <v>113</v>
      </c>
      <c r="E250" s="116"/>
      <c r="F250" s="116"/>
      <c r="G250" s="116"/>
      <c r="H250" s="116"/>
      <c r="I250" s="116"/>
      <c r="J250" s="116"/>
      <c r="K250" s="116"/>
      <c r="L250" s="116"/>
      <c r="M250" s="116"/>
      <c r="N250" s="235">
        <f>$BK$250</f>
        <v>0</v>
      </c>
      <c r="O250" s="234"/>
      <c r="P250" s="234"/>
      <c r="Q250" s="234"/>
      <c r="R250" s="116"/>
      <c r="S250" s="118"/>
      <c r="T250" s="119"/>
      <c r="U250" s="116"/>
      <c r="V250" s="116"/>
      <c r="W250" s="120">
        <f>SUM($W$251:$W$260)</f>
        <v>0</v>
      </c>
      <c r="X250" s="116"/>
      <c r="Y250" s="120">
        <f>SUM($Y$251:$Y$260)</f>
        <v>0.02026824</v>
      </c>
      <c r="Z250" s="116"/>
      <c r="AA250" s="121">
        <f>SUM($AA$251:$AA$260)</f>
        <v>0</v>
      </c>
      <c r="AR250" s="122" t="s">
        <v>83</v>
      </c>
      <c r="AT250" s="122" t="s">
        <v>69</v>
      </c>
      <c r="AU250" s="122" t="s">
        <v>16</v>
      </c>
      <c r="AY250" s="122" t="s">
        <v>129</v>
      </c>
      <c r="BK250" s="123">
        <f>SUM($BK$251:$BK$260)</f>
        <v>0</v>
      </c>
    </row>
    <row r="251" spans="2:63" s="6" customFormat="1" ht="39" customHeight="1">
      <c r="B251" s="21"/>
      <c r="C251" s="125" t="s">
        <v>343</v>
      </c>
      <c r="D251" s="125" t="s">
        <v>130</v>
      </c>
      <c r="E251" s="126" t="s">
        <v>344</v>
      </c>
      <c r="F251" s="216" t="s">
        <v>345</v>
      </c>
      <c r="G251" s="217"/>
      <c r="H251" s="217"/>
      <c r="I251" s="217"/>
      <c r="J251" s="128" t="s">
        <v>133</v>
      </c>
      <c r="K251" s="129">
        <v>84.451</v>
      </c>
      <c r="L251" s="218"/>
      <c r="M251" s="217"/>
      <c r="N251" s="219">
        <f>ROUND($L$251*$K$251,2)</f>
        <v>0</v>
      </c>
      <c r="O251" s="217"/>
      <c r="P251" s="217"/>
      <c r="Q251" s="217"/>
      <c r="R251" s="127" t="s">
        <v>134</v>
      </c>
      <c r="S251" s="41"/>
      <c r="T251" s="130"/>
      <c r="U251" s="131" t="s">
        <v>42</v>
      </c>
      <c r="V251" s="22"/>
      <c r="W251" s="22"/>
      <c r="X251" s="132">
        <v>0.00024</v>
      </c>
      <c r="Y251" s="132">
        <f>$X$251*$K$251</f>
        <v>0.02026824</v>
      </c>
      <c r="Z251" s="132">
        <v>0</v>
      </c>
      <c r="AA251" s="133">
        <f>$Z$251*$K$251</f>
        <v>0</v>
      </c>
      <c r="AR251" s="89" t="s">
        <v>212</v>
      </c>
      <c r="AT251" s="89" t="s">
        <v>130</v>
      </c>
      <c r="AU251" s="89" t="s">
        <v>83</v>
      </c>
      <c r="AY251" s="6" t="s">
        <v>129</v>
      </c>
      <c r="BE251" s="134">
        <f>IF($U$251="základní",$N$251,0)</f>
        <v>0</v>
      </c>
      <c r="BF251" s="134">
        <f>IF($U$251="snížená",$N$251,0)</f>
        <v>0</v>
      </c>
      <c r="BG251" s="134">
        <f>IF($U$251="zákl. přenesená",$N$251,0)</f>
        <v>0</v>
      </c>
      <c r="BH251" s="134">
        <f>IF($U$251="sníž. přenesená",$N$251,0)</f>
        <v>0</v>
      </c>
      <c r="BI251" s="134">
        <f>IF($U$251="nulová",$N$251,0)</f>
        <v>0</v>
      </c>
      <c r="BJ251" s="89" t="s">
        <v>83</v>
      </c>
      <c r="BK251" s="134">
        <f>ROUND($L$251*$K$251,2)</f>
        <v>0</v>
      </c>
    </row>
    <row r="252" spans="2:47" s="6" customFormat="1" ht="16.5" customHeight="1">
      <c r="B252" s="21"/>
      <c r="C252" s="22"/>
      <c r="D252" s="22"/>
      <c r="E252" s="22"/>
      <c r="F252" s="220" t="s">
        <v>346</v>
      </c>
      <c r="G252" s="186"/>
      <c r="H252" s="186"/>
      <c r="I252" s="186"/>
      <c r="J252" s="186"/>
      <c r="K252" s="186"/>
      <c r="L252" s="186"/>
      <c r="M252" s="186"/>
      <c r="N252" s="186"/>
      <c r="O252" s="186"/>
      <c r="P252" s="186"/>
      <c r="Q252" s="186"/>
      <c r="R252" s="186"/>
      <c r="S252" s="41"/>
      <c r="T252" s="50"/>
      <c r="U252" s="22"/>
      <c r="V252" s="22"/>
      <c r="W252" s="22"/>
      <c r="X252" s="22"/>
      <c r="Y252" s="22"/>
      <c r="Z252" s="22"/>
      <c r="AA252" s="51"/>
      <c r="AT252" s="6" t="s">
        <v>137</v>
      </c>
      <c r="AU252" s="6" t="s">
        <v>83</v>
      </c>
    </row>
    <row r="253" spans="2:51" s="6" customFormat="1" ht="15.75" customHeight="1">
      <c r="B253" s="135"/>
      <c r="C253" s="136"/>
      <c r="D253" s="136"/>
      <c r="E253" s="136"/>
      <c r="F253" s="222" t="s">
        <v>165</v>
      </c>
      <c r="G253" s="223"/>
      <c r="H253" s="223"/>
      <c r="I253" s="223"/>
      <c r="J253" s="136"/>
      <c r="K253" s="136"/>
      <c r="L253" s="136"/>
      <c r="M253" s="136"/>
      <c r="N253" s="136"/>
      <c r="O253" s="136"/>
      <c r="P253" s="136"/>
      <c r="Q253" s="136"/>
      <c r="R253" s="136"/>
      <c r="S253" s="137"/>
      <c r="T253" s="138"/>
      <c r="U253" s="136"/>
      <c r="V253" s="136"/>
      <c r="W253" s="136"/>
      <c r="X253" s="136"/>
      <c r="Y253" s="136"/>
      <c r="Z253" s="136"/>
      <c r="AA253" s="139"/>
      <c r="AT253" s="140" t="s">
        <v>141</v>
      </c>
      <c r="AU253" s="140" t="s">
        <v>83</v>
      </c>
      <c r="AV253" s="140" t="s">
        <v>16</v>
      </c>
      <c r="AW253" s="140" t="s">
        <v>103</v>
      </c>
      <c r="AX253" s="140" t="s">
        <v>70</v>
      </c>
      <c r="AY253" s="140" t="s">
        <v>129</v>
      </c>
    </row>
    <row r="254" spans="2:51" s="6" customFormat="1" ht="15.75" customHeight="1">
      <c r="B254" s="141"/>
      <c r="C254" s="142"/>
      <c r="D254" s="142"/>
      <c r="E254" s="142"/>
      <c r="F254" s="224" t="s">
        <v>347</v>
      </c>
      <c r="G254" s="225"/>
      <c r="H254" s="225"/>
      <c r="I254" s="225"/>
      <c r="J254" s="142"/>
      <c r="K254" s="144">
        <v>14.543</v>
      </c>
      <c r="L254" s="142"/>
      <c r="M254" s="142"/>
      <c r="N254" s="142"/>
      <c r="O254" s="142"/>
      <c r="P254" s="142"/>
      <c r="Q254" s="142"/>
      <c r="R254" s="142"/>
      <c r="S254" s="145"/>
      <c r="T254" s="146"/>
      <c r="U254" s="142"/>
      <c r="V254" s="142"/>
      <c r="W254" s="142"/>
      <c r="X254" s="142"/>
      <c r="Y254" s="142"/>
      <c r="Z254" s="142"/>
      <c r="AA254" s="147"/>
      <c r="AT254" s="148" t="s">
        <v>141</v>
      </c>
      <c r="AU254" s="148" t="s">
        <v>83</v>
      </c>
      <c r="AV254" s="148" t="s">
        <v>83</v>
      </c>
      <c r="AW254" s="148" t="s">
        <v>103</v>
      </c>
      <c r="AX254" s="148" t="s">
        <v>70</v>
      </c>
      <c r="AY254" s="148" t="s">
        <v>129</v>
      </c>
    </row>
    <row r="255" spans="2:51" s="6" customFormat="1" ht="15.75" customHeight="1">
      <c r="B255" s="141"/>
      <c r="C255" s="142"/>
      <c r="D255" s="142"/>
      <c r="E255" s="142"/>
      <c r="F255" s="224" t="s">
        <v>227</v>
      </c>
      <c r="G255" s="225"/>
      <c r="H255" s="225"/>
      <c r="I255" s="225"/>
      <c r="J255" s="142"/>
      <c r="K255" s="144">
        <v>30.21</v>
      </c>
      <c r="L255" s="142"/>
      <c r="M255" s="142"/>
      <c r="N255" s="142"/>
      <c r="O255" s="142"/>
      <c r="P255" s="142"/>
      <c r="Q255" s="142"/>
      <c r="R255" s="142"/>
      <c r="S255" s="145"/>
      <c r="T255" s="146"/>
      <c r="U255" s="142"/>
      <c r="V255" s="142"/>
      <c r="W255" s="142"/>
      <c r="X255" s="142"/>
      <c r="Y255" s="142"/>
      <c r="Z255" s="142"/>
      <c r="AA255" s="147"/>
      <c r="AT255" s="148" t="s">
        <v>141</v>
      </c>
      <c r="AU255" s="148" t="s">
        <v>83</v>
      </c>
      <c r="AV255" s="148" t="s">
        <v>83</v>
      </c>
      <c r="AW255" s="148" t="s">
        <v>103</v>
      </c>
      <c r="AX255" s="148" t="s">
        <v>70</v>
      </c>
      <c r="AY255" s="148" t="s">
        <v>129</v>
      </c>
    </row>
    <row r="256" spans="2:51" s="6" customFormat="1" ht="27" customHeight="1">
      <c r="B256" s="141"/>
      <c r="C256" s="142"/>
      <c r="D256" s="142"/>
      <c r="E256" s="142"/>
      <c r="F256" s="224" t="s">
        <v>348</v>
      </c>
      <c r="G256" s="225"/>
      <c r="H256" s="225"/>
      <c r="I256" s="225"/>
      <c r="J256" s="142"/>
      <c r="K256" s="144">
        <v>14.415</v>
      </c>
      <c r="L256" s="142"/>
      <c r="M256" s="142"/>
      <c r="N256" s="142"/>
      <c r="O256" s="142"/>
      <c r="P256" s="142"/>
      <c r="Q256" s="142"/>
      <c r="R256" s="142"/>
      <c r="S256" s="145"/>
      <c r="T256" s="146"/>
      <c r="U256" s="142"/>
      <c r="V256" s="142"/>
      <c r="W256" s="142"/>
      <c r="X256" s="142"/>
      <c r="Y256" s="142"/>
      <c r="Z256" s="142"/>
      <c r="AA256" s="147"/>
      <c r="AT256" s="148" t="s">
        <v>141</v>
      </c>
      <c r="AU256" s="148" t="s">
        <v>83</v>
      </c>
      <c r="AV256" s="148" t="s">
        <v>83</v>
      </c>
      <c r="AW256" s="148" t="s">
        <v>103</v>
      </c>
      <c r="AX256" s="148" t="s">
        <v>70</v>
      </c>
      <c r="AY256" s="148" t="s">
        <v>129</v>
      </c>
    </row>
    <row r="257" spans="2:51" s="6" customFormat="1" ht="15.75" customHeight="1">
      <c r="B257" s="141"/>
      <c r="C257" s="142"/>
      <c r="D257" s="142"/>
      <c r="E257" s="142"/>
      <c r="F257" s="224" t="s">
        <v>149</v>
      </c>
      <c r="G257" s="225"/>
      <c r="H257" s="225"/>
      <c r="I257" s="225"/>
      <c r="J257" s="142"/>
      <c r="K257" s="144">
        <v>23.427</v>
      </c>
      <c r="L257" s="142"/>
      <c r="M257" s="142"/>
      <c r="N257" s="142"/>
      <c r="O257" s="142"/>
      <c r="P257" s="142"/>
      <c r="Q257" s="142"/>
      <c r="R257" s="142"/>
      <c r="S257" s="145"/>
      <c r="T257" s="146"/>
      <c r="U257" s="142"/>
      <c r="V257" s="142"/>
      <c r="W257" s="142"/>
      <c r="X257" s="142"/>
      <c r="Y257" s="142"/>
      <c r="Z257" s="142"/>
      <c r="AA257" s="147"/>
      <c r="AT257" s="148" t="s">
        <v>141</v>
      </c>
      <c r="AU257" s="148" t="s">
        <v>83</v>
      </c>
      <c r="AV257" s="148" t="s">
        <v>83</v>
      </c>
      <c r="AW257" s="148" t="s">
        <v>103</v>
      </c>
      <c r="AX257" s="148" t="s">
        <v>70</v>
      </c>
      <c r="AY257" s="148" t="s">
        <v>129</v>
      </c>
    </row>
    <row r="258" spans="2:51" s="6" customFormat="1" ht="15.75" customHeight="1">
      <c r="B258" s="141"/>
      <c r="C258" s="142"/>
      <c r="D258" s="142"/>
      <c r="E258" s="142"/>
      <c r="F258" s="224" t="s">
        <v>167</v>
      </c>
      <c r="G258" s="225"/>
      <c r="H258" s="225"/>
      <c r="I258" s="225"/>
      <c r="J258" s="142"/>
      <c r="K258" s="144">
        <v>1.2</v>
      </c>
      <c r="L258" s="142"/>
      <c r="M258" s="142"/>
      <c r="N258" s="142"/>
      <c r="O258" s="142"/>
      <c r="P258" s="142"/>
      <c r="Q258" s="142"/>
      <c r="R258" s="142"/>
      <c r="S258" s="145"/>
      <c r="T258" s="146"/>
      <c r="U258" s="142"/>
      <c r="V258" s="142"/>
      <c r="W258" s="142"/>
      <c r="X258" s="142"/>
      <c r="Y258" s="142"/>
      <c r="Z258" s="142"/>
      <c r="AA258" s="147"/>
      <c r="AT258" s="148" t="s">
        <v>141</v>
      </c>
      <c r="AU258" s="148" t="s">
        <v>83</v>
      </c>
      <c r="AV258" s="148" t="s">
        <v>83</v>
      </c>
      <c r="AW258" s="148" t="s">
        <v>103</v>
      </c>
      <c r="AX258" s="148" t="s">
        <v>70</v>
      </c>
      <c r="AY258" s="148" t="s">
        <v>129</v>
      </c>
    </row>
    <row r="259" spans="2:51" s="6" customFormat="1" ht="27" customHeight="1">
      <c r="B259" s="141"/>
      <c r="C259" s="142"/>
      <c r="D259" s="142"/>
      <c r="E259" s="142"/>
      <c r="F259" s="224" t="s">
        <v>150</v>
      </c>
      <c r="G259" s="225"/>
      <c r="H259" s="225"/>
      <c r="I259" s="225"/>
      <c r="J259" s="142"/>
      <c r="K259" s="144">
        <v>0.656</v>
      </c>
      <c r="L259" s="142"/>
      <c r="M259" s="142"/>
      <c r="N259" s="142"/>
      <c r="O259" s="142"/>
      <c r="P259" s="142"/>
      <c r="Q259" s="142"/>
      <c r="R259" s="142"/>
      <c r="S259" s="145"/>
      <c r="T259" s="146"/>
      <c r="U259" s="142"/>
      <c r="V259" s="142"/>
      <c r="W259" s="142"/>
      <c r="X259" s="142"/>
      <c r="Y259" s="142"/>
      <c r="Z259" s="142"/>
      <c r="AA259" s="147"/>
      <c r="AT259" s="148" t="s">
        <v>141</v>
      </c>
      <c r="AU259" s="148" t="s">
        <v>83</v>
      </c>
      <c r="AV259" s="148" t="s">
        <v>83</v>
      </c>
      <c r="AW259" s="148" t="s">
        <v>103</v>
      </c>
      <c r="AX259" s="148" t="s">
        <v>70</v>
      </c>
      <c r="AY259" s="148" t="s">
        <v>129</v>
      </c>
    </row>
    <row r="260" spans="2:51" s="6" customFormat="1" ht="15.75" customHeight="1">
      <c r="B260" s="149"/>
      <c r="C260" s="150"/>
      <c r="D260" s="150"/>
      <c r="E260" s="150"/>
      <c r="F260" s="226" t="s">
        <v>151</v>
      </c>
      <c r="G260" s="227"/>
      <c r="H260" s="227"/>
      <c r="I260" s="227"/>
      <c r="J260" s="150"/>
      <c r="K260" s="151">
        <v>84.451</v>
      </c>
      <c r="L260" s="150"/>
      <c r="M260" s="150"/>
      <c r="N260" s="150"/>
      <c r="O260" s="150"/>
      <c r="P260" s="150"/>
      <c r="Q260" s="150"/>
      <c r="R260" s="150"/>
      <c r="S260" s="152"/>
      <c r="T260" s="160"/>
      <c r="U260" s="161"/>
      <c r="V260" s="161"/>
      <c r="W260" s="161"/>
      <c r="X260" s="161"/>
      <c r="Y260" s="161"/>
      <c r="Z260" s="161"/>
      <c r="AA260" s="162"/>
      <c r="AT260" s="155" t="s">
        <v>141</v>
      </c>
      <c r="AU260" s="155" t="s">
        <v>83</v>
      </c>
      <c r="AV260" s="155" t="s">
        <v>135</v>
      </c>
      <c r="AW260" s="155" t="s">
        <v>103</v>
      </c>
      <c r="AX260" s="155" t="s">
        <v>16</v>
      </c>
      <c r="AY260" s="155" t="s">
        <v>129</v>
      </c>
    </row>
    <row r="261" spans="2:19" s="6" customFormat="1" ht="7.5" customHeight="1">
      <c r="B261" s="36"/>
      <c r="C261" s="37"/>
      <c r="D261" s="37"/>
      <c r="E261" s="37"/>
      <c r="F261" s="37"/>
      <c r="G261" s="37"/>
      <c r="H261" s="37"/>
      <c r="I261" s="37"/>
      <c r="J261" s="37"/>
      <c r="K261" s="37"/>
      <c r="L261" s="37"/>
      <c r="M261" s="37"/>
      <c r="N261" s="37"/>
      <c r="O261" s="37"/>
      <c r="P261" s="37"/>
      <c r="Q261" s="37"/>
      <c r="R261" s="37"/>
      <c r="S261" s="41"/>
    </row>
    <row r="262" s="2" customFormat="1" ht="14.25" customHeight="1"/>
  </sheetData>
  <sheetProtection password="CC35" sheet="1" objects="1" scenarios="1" formatColumns="0" formatRows="0" sort="0" autoFilter="0"/>
  <mergeCells count="310">
    <mergeCell ref="H1:K1"/>
    <mergeCell ref="S2:AC2"/>
    <mergeCell ref="F258:I258"/>
    <mergeCell ref="F259:I259"/>
    <mergeCell ref="F260:I260"/>
    <mergeCell ref="N82:Q82"/>
    <mergeCell ref="N83:Q83"/>
    <mergeCell ref="N84:Q84"/>
    <mergeCell ref="N134:Q134"/>
    <mergeCell ref="N187:Q187"/>
    <mergeCell ref="N191:Q191"/>
    <mergeCell ref="N192:Q192"/>
    <mergeCell ref="F252:R252"/>
    <mergeCell ref="F253:I253"/>
    <mergeCell ref="F254:I254"/>
    <mergeCell ref="F255:I255"/>
    <mergeCell ref="F256:I256"/>
    <mergeCell ref="F257:I257"/>
    <mergeCell ref="F247:R247"/>
    <mergeCell ref="F248:I248"/>
    <mergeCell ref="F249:I249"/>
    <mergeCell ref="F251:I251"/>
    <mergeCell ref="L251:M251"/>
    <mergeCell ref="N251:Q251"/>
    <mergeCell ref="N250:Q250"/>
    <mergeCell ref="F243:R243"/>
    <mergeCell ref="F244:I244"/>
    <mergeCell ref="F245:I245"/>
    <mergeCell ref="F246:I246"/>
    <mergeCell ref="L246:M246"/>
    <mergeCell ref="N246:Q246"/>
    <mergeCell ref="F238:I238"/>
    <mergeCell ref="F239:I239"/>
    <mergeCell ref="L239:M239"/>
    <mergeCell ref="N239:Q239"/>
    <mergeCell ref="F240:R240"/>
    <mergeCell ref="F242:I242"/>
    <mergeCell ref="L242:M242"/>
    <mergeCell ref="N242:Q242"/>
    <mergeCell ref="N241:Q241"/>
    <mergeCell ref="F234:I234"/>
    <mergeCell ref="L234:M234"/>
    <mergeCell ref="N234:Q234"/>
    <mergeCell ref="F235:R235"/>
    <mergeCell ref="F236:R236"/>
    <mergeCell ref="F237:I237"/>
    <mergeCell ref="F230:I230"/>
    <mergeCell ref="L230:M230"/>
    <mergeCell ref="N230:Q230"/>
    <mergeCell ref="F231:R231"/>
    <mergeCell ref="F232:R232"/>
    <mergeCell ref="F233:I233"/>
    <mergeCell ref="L233:M233"/>
    <mergeCell ref="N233:Q233"/>
    <mergeCell ref="F228:I228"/>
    <mergeCell ref="L228:M228"/>
    <mergeCell ref="N228:Q228"/>
    <mergeCell ref="F229:I229"/>
    <mergeCell ref="L229:M229"/>
    <mergeCell ref="N229:Q229"/>
    <mergeCell ref="F223:R223"/>
    <mergeCell ref="F224:R224"/>
    <mergeCell ref="F225:I225"/>
    <mergeCell ref="F226:I226"/>
    <mergeCell ref="F227:I227"/>
    <mergeCell ref="L227:M227"/>
    <mergeCell ref="N227:Q227"/>
    <mergeCell ref="F218:I218"/>
    <mergeCell ref="F219:I219"/>
    <mergeCell ref="L219:M219"/>
    <mergeCell ref="N219:Q219"/>
    <mergeCell ref="F220:R220"/>
    <mergeCell ref="F222:I222"/>
    <mergeCell ref="L222:M222"/>
    <mergeCell ref="N222:Q222"/>
    <mergeCell ref="N221:Q221"/>
    <mergeCell ref="F214:I214"/>
    <mergeCell ref="L214:M214"/>
    <mergeCell ref="N214:Q214"/>
    <mergeCell ref="F215:R215"/>
    <mergeCell ref="F216:R216"/>
    <mergeCell ref="F217:I217"/>
    <mergeCell ref="F208:R208"/>
    <mergeCell ref="F209:R209"/>
    <mergeCell ref="F210:I210"/>
    <mergeCell ref="F211:I211"/>
    <mergeCell ref="F212:I212"/>
    <mergeCell ref="F213:I213"/>
    <mergeCell ref="F203:R203"/>
    <mergeCell ref="F204:R204"/>
    <mergeCell ref="F205:I205"/>
    <mergeCell ref="F206:I206"/>
    <mergeCell ref="F207:I207"/>
    <mergeCell ref="L207:M207"/>
    <mergeCell ref="N207:Q207"/>
    <mergeCell ref="F198:R198"/>
    <mergeCell ref="F199:I199"/>
    <mergeCell ref="L199:M199"/>
    <mergeCell ref="N199:Q199"/>
    <mergeCell ref="F200:R200"/>
    <mergeCell ref="F202:I202"/>
    <mergeCell ref="L202:M202"/>
    <mergeCell ref="N202:Q202"/>
    <mergeCell ref="N201:Q201"/>
    <mergeCell ref="F194:R194"/>
    <mergeCell ref="F195:I195"/>
    <mergeCell ref="F196:I196"/>
    <mergeCell ref="F197:I197"/>
    <mergeCell ref="L197:M197"/>
    <mergeCell ref="N197:Q197"/>
    <mergeCell ref="F188:I188"/>
    <mergeCell ref="L188:M188"/>
    <mergeCell ref="N188:Q188"/>
    <mergeCell ref="F189:R189"/>
    <mergeCell ref="F190:R190"/>
    <mergeCell ref="F193:I193"/>
    <mergeCell ref="L193:M193"/>
    <mergeCell ref="N193:Q193"/>
    <mergeCell ref="F183:I183"/>
    <mergeCell ref="F184:I184"/>
    <mergeCell ref="L184:M184"/>
    <mergeCell ref="N184:Q184"/>
    <mergeCell ref="F185:R185"/>
    <mergeCell ref="F186:R186"/>
    <mergeCell ref="F179:R179"/>
    <mergeCell ref="F180:I180"/>
    <mergeCell ref="L180:M180"/>
    <mergeCell ref="N180:Q180"/>
    <mergeCell ref="F181:R181"/>
    <mergeCell ref="F182:R182"/>
    <mergeCell ref="F175:R175"/>
    <mergeCell ref="F176:I176"/>
    <mergeCell ref="F177:I177"/>
    <mergeCell ref="L177:M177"/>
    <mergeCell ref="N177:Q177"/>
    <mergeCell ref="F178:R178"/>
    <mergeCell ref="F171:R171"/>
    <mergeCell ref="F172:R172"/>
    <mergeCell ref="F173:I173"/>
    <mergeCell ref="L173:M173"/>
    <mergeCell ref="N173:Q173"/>
    <mergeCell ref="F174:R174"/>
    <mergeCell ref="F167:I167"/>
    <mergeCell ref="L167:M167"/>
    <mergeCell ref="N167:Q167"/>
    <mergeCell ref="F168:R168"/>
    <mergeCell ref="F169:R169"/>
    <mergeCell ref="F170:I170"/>
    <mergeCell ref="L170:M170"/>
    <mergeCell ref="N170:Q170"/>
    <mergeCell ref="F161:R161"/>
    <mergeCell ref="F162:I162"/>
    <mergeCell ref="F163:I163"/>
    <mergeCell ref="F164:I164"/>
    <mergeCell ref="F165:I165"/>
    <mergeCell ref="F166:I166"/>
    <mergeCell ref="F157:I157"/>
    <mergeCell ref="F158:I158"/>
    <mergeCell ref="F159:I159"/>
    <mergeCell ref="F160:I160"/>
    <mergeCell ref="L160:M160"/>
    <mergeCell ref="N160:Q160"/>
    <mergeCell ref="F153:I153"/>
    <mergeCell ref="L153:M153"/>
    <mergeCell ref="N153:Q153"/>
    <mergeCell ref="F154:R154"/>
    <mergeCell ref="F155:I155"/>
    <mergeCell ref="F156:I156"/>
    <mergeCell ref="F147:R147"/>
    <mergeCell ref="F148:R148"/>
    <mergeCell ref="F149:I149"/>
    <mergeCell ref="F150:I150"/>
    <mergeCell ref="F151:I151"/>
    <mergeCell ref="F152:I152"/>
    <mergeCell ref="F143:R143"/>
    <mergeCell ref="F144:I144"/>
    <mergeCell ref="F145:I145"/>
    <mergeCell ref="F146:I146"/>
    <mergeCell ref="L146:M146"/>
    <mergeCell ref="N146:Q146"/>
    <mergeCell ref="F137:R137"/>
    <mergeCell ref="F138:I138"/>
    <mergeCell ref="F139:I139"/>
    <mergeCell ref="F140:I140"/>
    <mergeCell ref="F141:I141"/>
    <mergeCell ref="F142:I142"/>
    <mergeCell ref="L142:M142"/>
    <mergeCell ref="N142:Q142"/>
    <mergeCell ref="F132:R132"/>
    <mergeCell ref="F133:R133"/>
    <mergeCell ref="F135:I135"/>
    <mergeCell ref="L135:M135"/>
    <mergeCell ref="N135:Q135"/>
    <mergeCell ref="F136:R136"/>
    <mergeCell ref="F127:R127"/>
    <mergeCell ref="F128:R128"/>
    <mergeCell ref="F129:I129"/>
    <mergeCell ref="F130:I130"/>
    <mergeCell ref="F131:I131"/>
    <mergeCell ref="L131:M131"/>
    <mergeCell ref="N131:Q131"/>
    <mergeCell ref="F122:R122"/>
    <mergeCell ref="F123:I123"/>
    <mergeCell ref="F124:I124"/>
    <mergeCell ref="F125:I125"/>
    <mergeCell ref="F126:I126"/>
    <mergeCell ref="L126:M126"/>
    <mergeCell ref="N126:Q126"/>
    <mergeCell ref="F118:R118"/>
    <mergeCell ref="F119:I119"/>
    <mergeCell ref="F120:I120"/>
    <mergeCell ref="F121:I121"/>
    <mergeCell ref="L121:M121"/>
    <mergeCell ref="N121:Q121"/>
    <mergeCell ref="F114:I114"/>
    <mergeCell ref="F115:I115"/>
    <mergeCell ref="F116:I116"/>
    <mergeCell ref="L116:M116"/>
    <mergeCell ref="N116:Q116"/>
    <mergeCell ref="F117:R117"/>
    <mergeCell ref="N108:Q108"/>
    <mergeCell ref="F109:R109"/>
    <mergeCell ref="F110:I110"/>
    <mergeCell ref="F111:I111"/>
    <mergeCell ref="F112:I112"/>
    <mergeCell ref="F113:I113"/>
    <mergeCell ref="F104:I104"/>
    <mergeCell ref="F105:I105"/>
    <mergeCell ref="F106:I106"/>
    <mergeCell ref="F107:I107"/>
    <mergeCell ref="F108:I108"/>
    <mergeCell ref="L108:M108"/>
    <mergeCell ref="F98:R98"/>
    <mergeCell ref="F99:R99"/>
    <mergeCell ref="F100:I100"/>
    <mergeCell ref="F101:I101"/>
    <mergeCell ref="F102:I102"/>
    <mergeCell ref="F103:I103"/>
    <mergeCell ref="F92:R92"/>
    <mergeCell ref="F93:I93"/>
    <mergeCell ref="F94:I94"/>
    <mergeCell ref="F95:I95"/>
    <mergeCell ref="F96:I96"/>
    <mergeCell ref="F97:I97"/>
    <mergeCell ref="L97:M97"/>
    <mergeCell ref="N97:Q97"/>
    <mergeCell ref="F86:R86"/>
    <mergeCell ref="F87:R87"/>
    <mergeCell ref="F88:I88"/>
    <mergeCell ref="F89:I89"/>
    <mergeCell ref="F90:I90"/>
    <mergeCell ref="F91:I91"/>
    <mergeCell ref="L91:M91"/>
    <mergeCell ref="N91:Q91"/>
    <mergeCell ref="M76:P76"/>
    <mergeCell ref="M78:Q78"/>
    <mergeCell ref="F81:I81"/>
    <mergeCell ref="L81:M81"/>
    <mergeCell ref="N81:Q81"/>
    <mergeCell ref="F85:I85"/>
    <mergeCell ref="L85:M85"/>
    <mergeCell ref="N85:Q85"/>
    <mergeCell ref="N62:Q62"/>
    <mergeCell ref="N63:Q63"/>
    <mergeCell ref="C70:R70"/>
    <mergeCell ref="F72:Q72"/>
    <mergeCell ref="F73:Q73"/>
    <mergeCell ref="F74:Q74"/>
    <mergeCell ref="N56:Q56"/>
    <mergeCell ref="N57:Q57"/>
    <mergeCell ref="N58:Q58"/>
    <mergeCell ref="N59:Q59"/>
    <mergeCell ref="N60:Q60"/>
    <mergeCell ref="N61:Q61"/>
    <mergeCell ref="M48:Q48"/>
    <mergeCell ref="C51:G51"/>
    <mergeCell ref="N51:Q51"/>
    <mergeCell ref="N53:Q53"/>
    <mergeCell ref="N54:Q54"/>
    <mergeCell ref="N55:Q55"/>
    <mergeCell ref="L34:P34"/>
    <mergeCell ref="C40:R40"/>
    <mergeCell ref="F42:Q42"/>
    <mergeCell ref="F43:Q43"/>
    <mergeCell ref="F44:Q44"/>
    <mergeCell ref="M46:P46"/>
    <mergeCell ref="H30:J30"/>
    <mergeCell ref="M30:P30"/>
    <mergeCell ref="H31:J31"/>
    <mergeCell ref="M31:P31"/>
    <mergeCell ref="H32:J32"/>
    <mergeCell ref="M32:P32"/>
    <mergeCell ref="E23:P23"/>
    <mergeCell ref="M26:P26"/>
    <mergeCell ref="H28:J28"/>
    <mergeCell ref="M28:P28"/>
    <mergeCell ref="H29:J29"/>
    <mergeCell ref="M29:P29"/>
    <mergeCell ref="O13:P13"/>
    <mergeCell ref="O14:P14"/>
    <mergeCell ref="O16:P16"/>
    <mergeCell ref="O17:P17"/>
    <mergeCell ref="O19:P19"/>
    <mergeCell ref="O20:P20"/>
    <mergeCell ref="C2:R2"/>
    <mergeCell ref="C4:R4"/>
    <mergeCell ref="F6:Q6"/>
    <mergeCell ref="F7:Q7"/>
    <mergeCell ref="F8:Q8"/>
    <mergeCell ref="O11:P11"/>
  </mergeCells>
  <hyperlinks>
    <hyperlink ref="F1:G1" location="C2" tooltip="Krycí list soupisu" display="1) Krycí list soupisu"/>
    <hyperlink ref="H1:K1" location="C51" tooltip="Rekapitulace" display="2) Rekapitulace"/>
    <hyperlink ref="L1:M1" location="C81"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orientation="portrait" paperSize="9" scale="8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V127"/>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3" width="10.5" style="2" hidden="1" customWidth="1"/>
    <col min="64" max="16384" width="10.5" style="1" customWidth="1"/>
  </cols>
  <sheetData>
    <row r="1" spans="1:256" s="3" customFormat="1" ht="22.5" customHeight="1">
      <c r="A1" s="242"/>
      <c r="B1" s="239"/>
      <c r="C1" s="239"/>
      <c r="D1" s="240" t="s">
        <v>1</v>
      </c>
      <c r="E1" s="239"/>
      <c r="F1" s="241" t="s">
        <v>412</v>
      </c>
      <c r="G1" s="241"/>
      <c r="H1" s="243" t="s">
        <v>413</v>
      </c>
      <c r="I1" s="243"/>
      <c r="J1" s="243"/>
      <c r="K1" s="243"/>
      <c r="L1" s="241" t="s">
        <v>414</v>
      </c>
      <c r="M1" s="241"/>
      <c r="N1" s="239"/>
      <c r="O1" s="240" t="s">
        <v>92</v>
      </c>
      <c r="P1" s="239"/>
      <c r="Q1" s="239"/>
      <c r="R1" s="239"/>
      <c r="S1" s="241" t="s">
        <v>415</v>
      </c>
      <c r="T1" s="241"/>
      <c r="U1" s="242"/>
      <c r="V1" s="242"/>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66" t="s">
        <v>4</v>
      </c>
      <c r="D2" s="167"/>
      <c r="E2" s="167"/>
      <c r="F2" s="167"/>
      <c r="G2" s="167"/>
      <c r="H2" s="167"/>
      <c r="I2" s="167"/>
      <c r="J2" s="167"/>
      <c r="K2" s="167"/>
      <c r="L2" s="167"/>
      <c r="M2" s="167"/>
      <c r="N2" s="167"/>
      <c r="O2" s="167"/>
      <c r="P2" s="167"/>
      <c r="Q2" s="167"/>
      <c r="R2" s="167"/>
      <c r="S2" s="204"/>
      <c r="T2" s="167"/>
      <c r="U2" s="167"/>
      <c r="V2" s="167"/>
      <c r="W2" s="167"/>
      <c r="X2" s="167"/>
      <c r="Y2" s="167"/>
      <c r="Z2" s="167"/>
      <c r="AA2" s="167"/>
      <c r="AB2" s="167"/>
      <c r="AC2" s="167"/>
      <c r="AT2" s="2" t="s">
        <v>91</v>
      </c>
    </row>
    <row r="3" spans="2:46" s="2" customFormat="1" ht="7.5" customHeight="1">
      <c r="B3" s="7"/>
      <c r="C3" s="8"/>
      <c r="D3" s="8"/>
      <c r="E3" s="8"/>
      <c r="F3" s="8"/>
      <c r="G3" s="8"/>
      <c r="H3" s="8"/>
      <c r="I3" s="8"/>
      <c r="J3" s="8"/>
      <c r="K3" s="8"/>
      <c r="L3" s="8"/>
      <c r="M3" s="8"/>
      <c r="N3" s="8"/>
      <c r="O3" s="8"/>
      <c r="P3" s="8"/>
      <c r="Q3" s="8"/>
      <c r="R3" s="9"/>
      <c r="AT3" s="2" t="s">
        <v>16</v>
      </c>
    </row>
    <row r="4" spans="2:46" s="2" customFormat="1" ht="37.5" customHeight="1">
      <c r="B4" s="10"/>
      <c r="C4" s="168" t="s">
        <v>93</v>
      </c>
      <c r="D4" s="169"/>
      <c r="E4" s="169"/>
      <c r="F4" s="169"/>
      <c r="G4" s="169"/>
      <c r="H4" s="169"/>
      <c r="I4" s="169"/>
      <c r="J4" s="169"/>
      <c r="K4" s="169"/>
      <c r="L4" s="169"/>
      <c r="M4" s="169"/>
      <c r="N4" s="169"/>
      <c r="O4" s="169"/>
      <c r="P4" s="169"/>
      <c r="Q4" s="169"/>
      <c r="R4" s="170"/>
      <c r="T4" s="13" t="s">
        <v>9</v>
      </c>
      <c r="AT4" s="2" t="s">
        <v>3</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13</v>
      </c>
      <c r="E6" s="11"/>
      <c r="F6" s="205" t="str">
        <f>'Rekapitulace stavby'!$K$6</f>
        <v>11-2012 - Stavební úpravy chaloupky u 7 trpaslíků</v>
      </c>
      <c r="G6" s="169"/>
      <c r="H6" s="169"/>
      <c r="I6" s="169"/>
      <c r="J6" s="169"/>
      <c r="K6" s="169"/>
      <c r="L6" s="169"/>
      <c r="M6" s="169"/>
      <c r="N6" s="169"/>
      <c r="O6" s="169"/>
      <c r="P6" s="169"/>
      <c r="Q6" s="169"/>
      <c r="R6" s="12"/>
    </row>
    <row r="7" spans="2:18" s="2" customFormat="1" ht="15.75" customHeight="1">
      <c r="B7" s="10"/>
      <c r="C7" s="11"/>
      <c r="D7" s="16" t="s">
        <v>94</v>
      </c>
      <c r="E7" s="11"/>
      <c r="F7" s="205" t="s">
        <v>349</v>
      </c>
      <c r="G7" s="169"/>
      <c r="H7" s="169"/>
      <c r="I7" s="169"/>
      <c r="J7" s="169"/>
      <c r="K7" s="169"/>
      <c r="L7" s="169"/>
      <c r="M7" s="169"/>
      <c r="N7" s="169"/>
      <c r="O7" s="169"/>
      <c r="P7" s="169"/>
      <c r="Q7" s="169"/>
      <c r="R7" s="12"/>
    </row>
    <row r="8" spans="2:18" s="6" customFormat="1" ht="18.75" customHeight="1">
      <c r="B8" s="21"/>
      <c r="C8" s="22"/>
      <c r="D8" s="15" t="s">
        <v>96</v>
      </c>
      <c r="E8" s="22"/>
      <c r="F8" s="174" t="s">
        <v>350</v>
      </c>
      <c r="G8" s="186"/>
      <c r="H8" s="186"/>
      <c r="I8" s="186"/>
      <c r="J8" s="186"/>
      <c r="K8" s="186"/>
      <c r="L8" s="186"/>
      <c r="M8" s="186"/>
      <c r="N8" s="186"/>
      <c r="O8" s="186"/>
      <c r="P8" s="186"/>
      <c r="Q8" s="186"/>
      <c r="R8" s="25"/>
    </row>
    <row r="9" spans="2:18" s="6" customFormat="1" ht="14.25" customHeight="1">
      <c r="B9" s="21"/>
      <c r="C9" s="22"/>
      <c r="D9" s="22"/>
      <c r="E9" s="22"/>
      <c r="F9" s="22"/>
      <c r="G9" s="22"/>
      <c r="H9" s="22"/>
      <c r="I9" s="22"/>
      <c r="J9" s="22"/>
      <c r="K9" s="22"/>
      <c r="L9" s="22"/>
      <c r="M9" s="22"/>
      <c r="N9" s="22"/>
      <c r="O9" s="22"/>
      <c r="P9" s="22"/>
      <c r="Q9" s="22"/>
      <c r="R9" s="25"/>
    </row>
    <row r="10" spans="2:18" s="6" customFormat="1" ht="15" customHeight="1">
      <c r="B10" s="21"/>
      <c r="C10" s="22"/>
      <c r="D10" s="16" t="s">
        <v>98</v>
      </c>
      <c r="E10" s="22"/>
      <c r="F10" s="17" t="s">
        <v>85</v>
      </c>
      <c r="G10" s="22"/>
      <c r="H10" s="22"/>
      <c r="I10" s="22"/>
      <c r="J10" s="22"/>
      <c r="K10" s="22"/>
      <c r="L10" s="22"/>
      <c r="M10" s="22"/>
      <c r="N10" s="22"/>
      <c r="O10" s="22"/>
      <c r="P10" s="22"/>
      <c r="Q10" s="22"/>
      <c r="R10" s="25"/>
    </row>
    <row r="11" spans="2:18" s="6" customFormat="1" ht="15" customHeight="1">
      <c r="B11" s="21"/>
      <c r="C11" s="22"/>
      <c r="D11" s="16" t="s">
        <v>17</v>
      </c>
      <c r="E11" s="22"/>
      <c r="F11" s="17" t="s">
        <v>18</v>
      </c>
      <c r="G11" s="22"/>
      <c r="H11" s="22"/>
      <c r="I11" s="22"/>
      <c r="J11" s="22"/>
      <c r="K11" s="22"/>
      <c r="L11" s="22"/>
      <c r="M11" s="16" t="s">
        <v>19</v>
      </c>
      <c r="N11" s="22"/>
      <c r="O11" s="206" t="str">
        <f>'Rekapitulace stavby'!$AN$8</f>
        <v>06.11.2012</v>
      </c>
      <c r="P11" s="186"/>
      <c r="Q11" s="22"/>
      <c r="R11" s="25"/>
    </row>
    <row r="12" spans="2:18" s="6" customFormat="1" ht="7.5" customHeight="1">
      <c r="B12" s="21"/>
      <c r="C12" s="22"/>
      <c r="D12" s="22"/>
      <c r="E12" s="22"/>
      <c r="F12" s="22"/>
      <c r="G12" s="22"/>
      <c r="H12" s="22"/>
      <c r="I12" s="22"/>
      <c r="J12" s="22"/>
      <c r="K12" s="22"/>
      <c r="L12" s="22"/>
      <c r="M12" s="22"/>
      <c r="N12" s="22"/>
      <c r="O12" s="22"/>
      <c r="P12" s="22"/>
      <c r="Q12" s="22"/>
      <c r="R12" s="25"/>
    </row>
    <row r="13" spans="2:18" s="6" customFormat="1" ht="15" customHeight="1">
      <c r="B13" s="21"/>
      <c r="C13" s="22"/>
      <c r="D13" s="16" t="s">
        <v>23</v>
      </c>
      <c r="E13" s="22"/>
      <c r="F13" s="22"/>
      <c r="G13" s="22"/>
      <c r="H13" s="22"/>
      <c r="I13" s="22"/>
      <c r="J13" s="22"/>
      <c r="K13" s="22"/>
      <c r="L13" s="22"/>
      <c r="M13" s="16" t="s">
        <v>24</v>
      </c>
      <c r="N13" s="22"/>
      <c r="O13" s="187" t="s">
        <v>25</v>
      </c>
      <c r="P13" s="186"/>
      <c r="Q13" s="22"/>
      <c r="R13" s="25"/>
    </row>
    <row r="14" spans="2:18" s="6" customFormat="1" ht="18.75" customHeight="1">
      <c r="B14" s="21"/>
      <c r="C14" s="22"/>
      <c r="D14" s="22"/>
      <c r="E14" s="17" t="s">
        <v>26</v>
      </c>
      <c r="F14" s="22"/>
      <c r="G14" s="22"/>
      <c r="H14" s="22"/>
      <c r="I14" s="22"/>
      <c r="J14" s="22"/>
      <c r="K14" s="22"/>
      <c r="L14" s="22"/>
      <c r="M14" s="16" t="s">
        <v>27</v>
      </c>
      <c r="N14" s="22"/>
      <c r="O14" s="187" t="s">
        <v>28</v>
      </c>
      <c r="P14" s="186"/>
      <c r="Q14" s="22"/>
      <c r="R14" s="25"/>
    </row>
    <row r="15" spans="2:18" s="6" customFormat="1" ht="7.5" customHeight="1">
      <c r="B15" s="21"/>
      <c r="C15" s="22"/>
      <c r="D15" s="22"/>
      <c r="E15" s="22"/>
      <c r="F15" s="22"/>
      <c r="G15" s="22"/>
      <c r="H15" s="22"/>
      <c r="I15" s="22"/>
      <c r="J15" s="22"/>
      <c r="K15" s="22"/>
      <c r="L15" s="22"/>
      <c r="M15" s="22"/>
      <c r="N15" s="22"/>
      <c r="O15" s="22"/>
      <c r="P15" s="22"/>
      <c r="Q15" s="22"/>
      <c r="R15" s="25"/>
    </row>
    <row r="16" spans="2:18" s="6" customFormat="1" ht="15" customHeight="1">
      <c r="B16" s="21"/>
      <c r="C16" s="22"/>
      <c r="D16" s="16" t="s">
        <v>29</v>
      </c>
      <c r="E16" s="22"/>
      <c r="F16" s="22"/>
      <c r="G16" s="22"/>
      <c r="H16" s="22"/>
      <c r="I16" s="22"/>
      <c r="J16" s="22"/>
      <c r="K16" s="22"/>
      <c r="L16" s="22"/>
      <c r="M16" s="16" t="s">
        <v>24</v>
      </c>
      <c r="N16" s="22"/>
      <c r="O16" s="187" t="str">
        <f>IF('Rekapitulace stavby'!$AN$13="","",'Rekapitulace stavby'!$AN$13)</f>
        <v>Vyplň údaj</v>
      </c>
      <c r="P16" s="186"/>
      <c r="Q16" s="22"/>
      <c r="R16" s="25"/>
    </row>
    <row r="17" spans="2:18" s="6" customFormat="1" ht="18.75" customHeight="1">
      <c r="B17" s="21"/>
      <c r="C17" s="22"/>
      <c r="D17" s="22"/>
      <c r="E17" s="17" t="str">
        <f>IF('Rekapitulace stavby'!$E$14="","",'Rekapitulace stavby'!$E$14)</f>
        <v>Vyplň údaj</v>
      </c>
      <c r="F17" s="22"/>
      <c r="G17" s="22"/>
      <c r="H17" s="22"/>
      <c r="I17" s="22"/>
      <c r="J17" s="22"/>
      <c r="K17" s="22"/>
      <c r="L17" s="22"/>
      <c r="M17" s="16" t="s">
        <v>27</v>
      </c>
      <c r="N17" s="22"/>
      <c r="O17" s="187" t="str">
        <f>IF('Rekapitulace stavby'!$AN$14="","",'Rekapitulace stavby'!$AN$14)</f>
        <v>Vyplň údaj</v>
      </c>
      <c r="P17" s="186"/>
      <c r="Q17" s="22"/>
      <c r="R17" s="25"/>
    </row>
    <row r="18" spans="2:18" s="6" customFormat="1" ht="7.5" customHeight="1">
      <c r="B18" s="21"/>
      <c r="C18" s="22"/>
      <c r="D18" s="22"/>
      <c r="E18" s="22"/>
      <c r="F18" s="22"/>
      <c r="G18" s="22"/>
      <c r="H18" s="22"/>
      <c r="I18" s="22"/>
      <c r="J18" s="22"/>
      <c r="K18" s="22"/>
      <c r="L18" s="22"/>
      <c r="M18" s="22"/>
      <c r="N18" s="22"/>
      <c r="O18" s="22"/>
      <c r="P18" s="22"/>
      <c r="Q18" s="22"/>
      <c r="R18" s="25"/>
    </row>
    <row r="19" spans="2:18" s="6" customFormat="1" ht="15" customHeight="1">
      <c r="B19" s="21"/>
      <c r="C19" s="22"/>
      <c r="D19" s="16" t="s">
        <v>31</v>
      </c>
      <c r="E19" s="22"/>
      <c r="F19" s="22"/>
      <c r="G19" s="22"/>
      <c r="H19" s="22"/>
      <c r="I19" s="22"/>
      <c r="J19" s="22"/>
      <c r="K19" s="22"/>
      <c r="L19" s="22"/>
      <c r="M19" s="16" t="s">
        <v>24</v>
      </c>
      <c r="N19" s="22"/>
      <c r="O19" s="187" t="s">
        <v>32</v>
      </c>
      <c r="P19" s="186"/>
      <c r="Q19" s="22"/>
      <c r="R19" s="25"/>
    </row>
    <row r="20" spans="2:18" s="6" customFormat="1" ht="18.75" customHeight="1">
      <c r="B20" s="21"/>
      <c r="C20" s="22"/>
      <c r="D20" s="22"/>
      <c r="E20" s="17" t="s">
        <v>33</v>
      </c>
      <c r="F20" s="22"/>
      <c r="G20" s="22"/>
      <c r="H20" s="22"/>
      <c r="I20" s="22"/>
      <c r="J20" s="22"/>
      <c r="K20" s="22"/>
      <c r="L20" s="22"/>
      <c r="M20" s="16" t="s">
        <v>27</v>
      </c>
      <c r="N20" s="22"/>
      <c r="O20" s="187" t="s">
        <v>34</v>
      </c>
      <c r="P20" s="186"/>
      <c r="Q20" s="22"/>
      <c r="R20" s="25"/>
    </row>
    <row r="21" spans="2:18" s="6" customFormat="1" ht="7.5" customHeight="1">
      <c r="B21" s="21"/>
      <c r="C21" s="22"/>
      <c r="D21" s="22"/>
      <c r="E21" s="22"/>
      <c r="F21" s="22"/>
      <c r="G21" s="22"/>
      <c r="H21" s="22"/>
      <c r="I21" s="22"/>
      <c r="J21" s="22"/>
      <c r="K21" s="22"/>
      <c r="L21" s="22"/>
      <c r="M21" s="22"/>
      <c r="N21" s="22"/>
      <c r="O21" s="22"/>
      <c r="P21" s="22"/>
      <c r="Q21" s="22"/>
      <c r="R21" s="25"/>
    </row>
    <row r="22" spans="2:18" s="6" customFormat="1" ht="15" customHeight="1">
      <c r="B22" s="21"/>
      <c r="C22" s="22"/>
      <c r="D22" s="16" t="s">
        <v>36</v>
      </c>
      <c r="E22" s="22"/>
      <c r="F22" s="22"/>
      <c r="G22" s="22"/>
      <c r="H22" s="22"/>
      <c r="I22" s="22"/>
      <c r="J22" s="22"/>
      <c r="K22" s="22"/>
      <c r="L22" s="22"/>
      <c r="M22" s="22"/>
      <c r="N22" s="22"/>
      <c r="O22" s="22"/>
      <c r="P22" s="22"/>
      <c r="Q22" s="22"/>
      <c r="R22" s="25"/>
    </row>
    <row r="23" spans="2:18" s="89" customFormat="1" ht="178.5" customHeight="1">
      <c r="B23" s="90"/>
      <c r="C23" s="91"/>
      <c r="D23" s="91"/>
      <c r="E23" s="176" t="s">
        <v>37</v>
      </c>
      <c r="F23" s="207"/>
      <c r="G23" s="207"/>
      <c r="H23" s="207"/>
      <c r="I23" s="207"/>
      <c r="J23" s="207"/>
      <c r="K23" s="207"/>
      <c r="L23" s="207"/>
      <c r="M23" s="207"/>
      <c r="N23" s="207"/>
      <c r="O23" s="207"/>
      <c r="P23" s="207"/>
      <c r="Q23" s="91"/>
      <c r="R23" s="92"/>
    </row>
    <row r="24" spans="2:18" s="6" customFormat="1" ht="7.5" customHeight="1">
      <c r="B24" s="21"/>
      <c r="C24" s="22"/>
      <c r="D24" s="22"/>
      <c r="E24" s="22"/>
      <c r="F24" s="22"/>
      <c r="G24" s="22"/>
      <c r="H24" s="22"/>
      <c r="I24" s="22"/>
      <c r="J24" s="22"/>
      <c r="K24" s="22"/>
      <c r="L24" s="22"/>
      <c r="M24" s="22"/>
      <c r="N24" s="22"/>
      <c r="O24" s="22"/>
      <c r="P24" s="22"/>
      <c r="Q24" s="22"/>
      <c r="R24" s="25"/>
    </row>
    <row r="25" spans="2:18" s="6" customFormat="1" ht="7.5" customHeight="1">
      <c r="B25" s="21"/>
      <c r="C25" s="22"/>
      <c r="D25" s="58"/>
      <c r="E25" s="58"/>
      <c r="F25" s="58"/>
      <c r="G25" s="58"/>
      <c r="H25" s="58"/>
      <c r="I25" s="58"/>
      <c r="J25" s="58"/>
      <c r="K25" s="58"/>
      <c r="L25" s="58"/>
      <c r="M25" s="58"/>
      <c r="N25" s="58"/>
      <c r="O25" s="58"/>
      <c r="P25" s="58"/>
      <c r="Q25" s="22"/>
      <c r="R25" s="25"/>
    </row>
    <row r="26" spans="2:18" s="6" customFormat="1" ht="26.25" customHeight="1">
      <c r="B26" s="21"/>
      <c r="C26" s="22"/>
      <c r="D26" s="93" t="s">
        <v>38</v>
      </c>
      <c r="E26" s="22"/>
      <c r="F26" s="22"/>
      <c r="G26" s="22"/>
      <c r="H26" s="22"/>
      <c r="I26" s="22"/>
      <c r="J26" s="22"/>
      <c r="K26" s="22"/>
      <c r="L26" s="22"/>
      <c r="M26" s="202">
        <f>ROUNDUP($N$82,2)</f>
        <v>0</v>
      </c>
      <c r="N26" s="186"/>
      <c r="O26" s="186"/>
      <c r="P26" s="186"/>
      <c r="Q26" s="22"/>
      <c r="R26" s="25"/>
    </row>
    <row r="27" spans="2:18" s="6" customFormat="1" ht="7.5" customHeight="1">
      <c r="B27" s="21"/>
      <c r="C27" s="22"/>
      <c r="D27" s="58"/>
      <c r="E27" s="58"/>
      <c r="F27" s="58"/>
      <c r="G27" s="58"/>
      <c r="H27" s="58"/>
      <c r="I27" s="58"/>
      <c r="J27" s="58"/>
      <c r="K27" s="58"/>
      <c r="L27" s="58"/>
      <c r="M27" s="58"/>
      <c r="N27" s="58"/>
      <c r="O27" s="58"/>
      <c r="P27" s="58"/>
      <c r="Q27" s="22"/>
      <c r="R27" s="25"/>
    </row>
    <row r="28" spans="2:18" s="6" customFormat="1" ht="15" customHeight="1">
      <c r="B28" s="21"/>
      <c r="C28" s="22"/>
      <c r="D28" s="27" t="s">
        <v>39</v>
      </c>
      <c r="E28" s="27" t="s">
        <v>40</v>
      </c>
      <c r="F28" s="28">
        <v>0.2</v>
      </c>
      <c r="G28" s="94" t="s">
        <v>41</v>
      </c>
      <c r="H28" s="208">
        <f>SUM($BE$82:$BE$126)</f>
        <v>0</v>
      </c>
      <c r="I28" s="186"/>
      <c r="J28" s="186"/>
      <c r="K28" s="22"/>
      <c r="L28" s="22"/>
      <c r="M28" s="208">
        <f>SUM($BE$82:$BE$126)*$F$28</f>
        <v>0</v>
      </c>
      <c r="N28" s="186"/>
      <c r="O28" s="186"/>
      <c r="P28" s="186"/>
      <c r="Q28" s="22"/>
      <c r="R28" s="25"/>
    </row>
    <row r="29" spans="2:18" s="6" customFormat="1" ht="15" customHeight="1">
      <c r="B29" s="21"/>
      <c r="C29" s="22"/>
      <c r="D29" s="22"/>
      <c r="E29" s="27" t="s">
        <v>42</v>
      </c>
      <c r="F29" s="28">
        <v>0.14</v>
      </c>
      <c r="G29" s="94" t="s">
        <v>41</v>
      </c>
      <c r="H29" s="208">
        <f>SUM($BF$82:$BF$126)</f>
        <v>0</v>
      </c>
      <c r="I29" s="186"/>
      <c r="J29" s="186"/>
      <c r="K29" s="22"/>
      <c r="L29" s="22"/>
      <c r="M29" s="208">
        <f>SUM($BF$82:$BF$126)*$F$29</f>
        <v>0</v>
      </c>
      <c r="N29" s="186"/>
      <c r="O29" s="186"/>
      <c r="P29" s="186"/>
      <c r="Q29" s="22"/>
      <c r="R29" s="25"/>
    </row>
    <row r="30" spans="2:18" s="6" customFormat="1" ht="15" customHeight="1" hidden="1">
      <c r="B30" s="21"/>
      <c r="C30" s="22"/>
      <c r="D30" s="22"/>
      <c r="E30" s="27" t="s">
        <v>43</v>
      </c>
      <c r="F30" s="28">
        <v>0.2</v>
      </c>
      <c r="G30" s="94" t="s">
        <v>41</v>
      </c>
      <c r="H30" s="208">
        <f>SUM($BG$82:$BG$126)</f>
        <v>0</v>
      </c>
      <c r="I30" s="186"/>
      <c r="J30" s="186"/>
      <c r="K30" s="22"/>
      <c r="L30" s="22"/>
      <c r="M30" s="208">
        <v>0</v>
      </c>
      <c r="N30" s="186"/>
      <c r="O30" s="186"/>
      <c r="P30" s="186"/>
      <c r="Q30" s="22"/>
      <c r="R30" s="25"/>
    </row>
    <row r="31" spans="2:18" s="6" customFormat="1" ht="15" customHeight="1" hidden="1">
      <c r="B31" s="21"/>
      <c r="C31" s="22"/>
      <c r="D31" s="22"/>
      <c r="E31" s="27" t="s">
        <v>44</v>
      </c>
      <c r="F31" s="28">
        <v>0.14</v>
      </c>
      <c r="G31" s="94" t="s">
        <v>41</v>
      </c>
      <c r="H31" s="208">
        <f>SUM($BH$82:$BH$126)</f>
        <v>0</v>
      </c>
      <c r="I31" s="186"/>
      <c r="J31" s="186"/>
      <c r="K31" s="22"/>
      <c r="L31" s="22"/>
      <c r="M31" s="208">
        <v>0</v>
      </c>
      <c r="N31" s="186"/>
      <c r="O31" s="186"/>
      <c r="P31" s="186"/>
      <c r="Q31" s="22"/>
      <c r="R31" s="25"/>
    </row>
    <row r="32" spans="2:18" s="6" customFormat="1" ht="15" customHeight="1" hidden="1">
      <c r="B32" s="21"/>
      <c r="C32" s="22"/>
      <c r="D32" s="22"/>
      <c r="E32" s="27" t="s">
        <v>45</v>
      </c>
      <c r="F32" s="28">
        <v>0</v>
      </c>
      <c r="G32" s="94" t="s">
        <v>41</v>
      </c>
      <c r="H32" s="208">
        <f>SUM($BI$82:$BI$126)</f>
        <v>0</v>
      </c>
      <c r="I32" s="186"/>
      <c r="J32" s="186"/>
      <c r="K32" s="22"/>
      <c r="L32" s="22"/>
      <c r="M32" s="208">
        <v>0</v>
      </c>
      <c r="N32" s="186"/>
      <c r="O32" s="186"/>
      <c r="P32" s="186"/>
      <c r="Q32" s="22"/>
      <c r="R32" s="25"/>
    </row>
    <row r="33" spans="2:18" s="6" customFormat="1" ht="7.5" customHeight="1">
      <c r="B33" s="21"/>
      <c r="C33" s="22"/>
      <c r="D33" s="22"/>
      <c r="E33" s="22"/>
      <c r="F33" s="22"/>
      <c r="G33" s="22"/>
      <c r="H33" s="22"/>
      <c r="I33" s="22"/>
      <c r="J33" s="22"/>
      <c r="K33" s="22"/>
      <c r="L33" s="22"/>
      <c r="M33" s="22"/>
      <c r="N33" s="22"/>
      <c r="O33" s="22"/>
      <c r="P33" s="22"/>
      <c r="Q33" s="22"/>
      <c r="R33" s="25"/>
    </row>
    <row r="34" spans="2:18" s="6" customFormat="1" ht="26.25" customHeight="1">
      <c r="B34" s="21"/>
      <c r="C34" s="31"/>
      <c r="D34" s="32" t="s">
        <v>46</v>
      </c>
      <c r="E34" s="33"/>
      <c r="F34" s="33"/>
      <c r="G34" s="95" t="s">
        <v>47</v>
      </c>
      <c r="H34" s="34" t="s">
        <v>48</v>
      </c>
      <c r="I34" s="33"/>
      <c r="J34" s="33"/>
      <c r="K34" s="33"/>
      <c r="L34" s="184">
        <f>ROUNDUP(SUM($M$26:$M$32),2)</f>
        <v>0</v>
      </c>
      <c r="M34" s="183"/>
      <c r="N34" s="183"/>
      <c r="O34" s="183"/>
      <c r="P34" s="185"/>
      <c r="Q34" s="31"/>
      <c r="R34" s="35"/>
    </row>
    <row r="35" spans="2:18" s="6" customFormat="1" ht="15" customHeight="1">
      <c r="B35" s="36"/>
      <c r="C35" s="37"/>
      <c r="D35" s="37"/>
      <c r="E35" s="37"/>
      <c r="F35" s="37"/>
      <c r="G35" s="37"/>
      <c r="H35" s="37"/>
      <c r="I35" s="37"/>
      <c r="J35" s="37"/>
      <c r="K35" s="37"/>
      <c r="L35" s="37"/>
      <c r="M35" s="37"/>
      <c r="N35" s="37"/>
      <c r="O35" s="37"/>
      <c r="P35" s="37"/>
      <c r="Q35" s="37"/>
      <c r="R35" s="38"/>
    </row>
    <row r="39" spans="2:18" s="6" customFormat="1" ht="7.5" customHeight="1">
      <c r="B39" s="96"/>
      <c r="C39" s="97"/>
      <c r="D39" s="97"/>
      <c r="E39" s="97"/>
      <c r="F39" s="97"/>
      <c r="G39" s="97"/>
      <c r="H39" s="97"/>
      <c r="I39" s="97"/>
      <c r="J39" s="97"/>
      <c r="K39" s="97"/>
      <c r="L39" s="97"/>
      <c r="M39" s="97"/>
      <c r="N39" s="97"/>
      <c r="O39" s="97"/>
      <c r="P39" s="97"/>
      <c r="Q39" s="97"/>
      <c r="R39" s="98"/>
    </row>
    <row r="40" spans="2:21" s="6" customFormat="1" ht="37.5" customHeight="1">
      <c r="B40" s="21"/>
      <c r="C40" s="168" t="s">
        <v>99</v>
      </c>
      <c r="D40" s="186"/>
      <c r="E40" s="186"/>
      <c r="F40" s="186"/>
      <c r="G40" s="186"/>
      <c r="H40" s="186"/>
      <c r="I40" s="186"/>
      <c r="J40" s="186"/>
      <c r="K40" s="186"/>
      <c r="L40" s="186"/>
      <c r="M40" s="186"/>
      <c r="N40" s="186"/>
      <c r="O40" s="186"/>
      <c r="P40" s="186"/>
      <c r="Q40" s="186"/>
      <c r="R40" s="209"/>
      <c r="T40" s="22"/>
      <c r="U40" s="22"/>
    </row>
    <row r="41" spans="2:21" s="6" customFormat="1" ht="7.5" customHeight="1">
      <c r="B41" s="21"/>
      <c r="C41" s="22"/>
      <c r="D41" s="22"/>
      <c r="E41" s="22"/>
      <c r="F41" s="22"/>
      <c r="G41" s="22"/>
      <c r="H41" s="22"/>
      <c r="I41" s="22"/>
      <c r="J41" s="22"/>
      <c r="K41" s="22"/>
      <c r="L41" s="22"/>
      <c r="M41" s="22"/>
      <c r="N41" s="22"/>
      <c r="O41" s="22"/>
      <c r="P41" s="22"/>
      <c r="Q41" s="22"/>
      <c r="R41" s="25"/>
      <c r="T41" s="22"/>
      <c r="U41" s="22"/>
    </row>
    <row r="42" spans="2:21" s="6" customFormat="1" ht="15" customHeight="1">
      <c r="B42" s="21"/>
      <c r="C42" s="16" t="s">
        <v>13</v>
      </c>
      <c r="D42" s="22"/>
      <c r="E42" s="22"/>
      <c r="F42" s="205" t="str">
        <f>$F$6</f>
        <v>11-2012 - Stavební úpravy chaloupky u 7 trpaslíků</v>
      </c>
      <c r="G42" s="186"/>
      <c r="H42" s="186"/>
      <c r="I42" s="186"/>
      <c r="J42" s="186"/>
      <c r="K42" s="186"/>
      <c r="L42" s="186"/>
      <c r="M42" s="186"/>
      <c r="N42" s="186"/>
      <c r="O42" s="186"/>
      <c r="P42" s="186"/>
      <c r="Q42" s="186"/>
      <c r="R42" s="25"/>
      <c r="T42" s="22"/>
      <c r="U42" s="22"/>
    </row>
    <row r="43" spans="2:21" s="2" customFormat="1" ht="15.75" customHeight="1">
      <c r="B43" s="10"/>
      <c r="C43" s="16" t="s">
        <v>94</v>
      </c>
      <c r="D43" s="11"/>
      <c r="E43" s="11"/>
      <c r="F43" s="205" t="s">
        <v>349</v>
      </c>
      <c r="G43" s="169"/>
      <c r="H43" s="169"/>
      <c r="I43" s="169"/>
      <c r="J43" s="169"/>
      <c r="K43" s="169"/>
      <c r="L43" s="169"/>
      <c r="M43" s="169"/>
      <c r="N43" s="169"/>
      <c r="O43" s="169"/>
      <c r="P43" s="169"/>
      <c r="Q43" s="169"/>
      <c r="R43" s="12"/>
      <c r="T43" s="11"/>
      <c r="U43" s="11"/>
    </row>
    <row r="44" spans="2:21" s="6" customFormat="1" ht="15" customHeight="1">
      <c r="B44" s="21"/>
      <c r="C44" s="15" t="s">
        <v>96</v>
      </c>
      <c r="D44" s="22"/>
      <c r="E44" s="22"/>
      <c r="F44" s="174" t="str">
        <f>$F$8</f>
        <v>VON.01 - Soupis prací - Vedlejší a ostatní náklady</v>
      </c>
      <c r="G44" s="186"/>
      <c r="H44" s="186"/>
      <c r="I44" s="186"/>
      <c r="J44" s="186"/>
      <c r="K44" s="186"/>
      <c r="L44" s="186"/>
      <c r="M44" s="186"/>
      <c r="N44" s="186"/>
      <c r="O44" s="186"/>
      <c r="P44" s="186"/>
      <c r="Q44" s="186"/>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8.75" customHeight="1">
      <c r="B46" s="21"/>
      <c r="C46" s="16" t="s">
        <v>17</v>
      </c>
      <c r="D46" s="22"/>
      <c r="E46" s="22"/>
      <c r="F46" s="17" t="str">
        <f>$F$11</f>
        <v>Hluboký les</v>
      </c>
      <c r="G46" s="22"/>
      <c r="H46" s="22"/>
      <c r="I46" s="22"/>
      <c r="J46" s="22"/>
      <c r="K46" s="16" t="s">
        <v>19</v>
      </c>
      <c r="L46" s="22"/>
      <c r="M46" s="206" t="str">
        <f>IF($O$11="","",$O$11)</f>
        <v>06.11.2012</v>
      </c>
      <c r="N46" s="186"/>
      <c r="O46" s="186"/>
      <c r="P46" s="186"/>
      <c r="Q46" s="22"/>
      <c r="R46" s="25"/>
      <c r="T46" s="22"/>
      <c r="U46" s="22"/>
    </row>
    <row r="47" spans="2:21" s="6" customFormat="1" ht="7.5" customHeight="1">
      <c r="B47" s="21"/>
      <c r="C47" s="22"/>
      <c r="D47" s="22"/>
      <c r="E47" s="22"/>
      <c r="F47" s="22"/>
      <c r="G47" s="22"/>
      <c r="H47" s="22"/>
      <c r="I47" s="22"/>
      <c r="J47" s="22"/>
      <c r="K47" s="22"/>
      <c r="L47" s="22"/>
      <c r="M47" s="22"/>
      <c r="N47" s="22"/>
      <c r="O47" s="22"/>
      <c r="P47" s="22"/>
      <c r="Q47" s="22"/>
      <c r="R47" s="25"/>
      <c r="T47" s="22"/>
      <c r="U47" s="22"/>
    </row>
    <row r="48" spans="2:21" s="6" customFormat="1" ht="15.75" customHeight="1">
      <c r="B48" s="21"/>
      <c r="C48" s="16" t="s">
        <v>23</v>
      </c>
      <c r="D48" s="22"/>
      <c r="E48" s="22"/>
      <c r="F48" s="17" t="str">
        <f>$E$14</f>
        <v>Sdružení 7 trpaslíků</v>
      </c>
      <c r="G48" s="22"/>
      <c r="H48" s="22"/>
      <c r="I48" s="22"/>
      <c r="J48" s="22"/>
      <c r="K48" s="16" t="s">
        <v>31</v>
      </c>
      <c r="L48" s="22"/>
      <c r="M48" s="187" t="str">
        <f>$E$20</f>
        <v>Brumla</v>
      </c>
      <c r="N48" s="186"/>
      <c r="O48" s="186"/>
      <c r="P48" s="186"/>
      <c r="Q48" s="186"/>
      <c r="R48" s="25"/>
      <c r="T48" s="22"/>
      <c r="U48" s="22"/>
    </row>
    <row r="49" spans="2:21" s="6" customFormat="1" ht="15" customHeight="1">
      <c r="B49" s="21"/>
      <c r="C49" s="16" t="s">
        <v>29</v>
      </c>
      <c r="D49" s="22"/>
      <c r="E49" s="22"/>
      <c r="F49" s="17" t="str">
        <f>IF($E$17="","",$E$17)</f>
        <v>Vyplň údaj</v>
      </c>
      <c r="G49" s="22"/>
      <c r="H49" s="22"/>
      <c r="I49" s="22"/>
      <c r="J49" s="22"/>
      <c r="K49" s="22"/>
      <c r="L49" s="22"/>
      <c r="M49" s="22"/>
      <c r="N49" s="22"/>
      <c r="O49" s="22"/>
      <c r="P49" s="22"/>
      <c r="Q49" s="22"/>
      <c r="R49" s="2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21" s="6" customFormat="1" ht="30" customHeight="1">
      <c r="B51" s="21"/>
      <c r="C51" s="210" t="s">
        <v>100</v>
      </c>
      <c r="D51" s="211"/>
      <c r="E51" s="211"/>
      <c r="F51" s="211"/>
      <c r="G51" s="211"/>
      <c r="H51" s="31"/>
      <c r="I51" s="31"/>
      <c r="J51" s="31"/>
      <c r="K51" s="31"/>
      <c r="L51" s="31"/>
      <c r="M51" s="31"/>
      <c r="N51" s="210" t="s">
        <v>101</v>
      </c>
      <c r="O51" s="211"/>
      <c r="P51" s="211"/>
      <c r="Q51" s="211"/>
      <c r="R51" s="35"/>
      <c r="T51" s="22"/>
      <c r="U51" s="22"/>
    </row>
    <row r="52" spans="2:21" s="6" customFormat="1" ht="11.25" customHeight="1">
      <c r="B52" s="21"/>
      <c r="C52" s="22"/>
      <c r="D52" s="22"/>
      <c r="E52" s="22"/>
      <c r="F52" s="22"/>
      <c r="G52" s="22"/>
      <c r="H52" s="22"/>
      <c r="I52" s="22"/>
      <c r="J52" s="22"/>
      <c r="K52" s="22"/>
      <c r="L52" s="22"/>
      <c r="M52" s="22"/>
      <c r="N52" s="22"/>
      <c r="O52" s="22"/>
      <c r="P52" s="22"/>
      <c r="Q52" s="22"/>
      <c r="R52" s="25"/>
      <c r="T52" s="22"/>
      <c r="U52" s="22"/>
    </row>
    <row r="53" spans="2:47" s="6" customFormat="1" ht="30" customHeight="1">
      <c r="B53" s="21"/>
      <c r="C53" s="60" t="s">
        <v>102</v>
      </c>
      <c r="D53" s="22"/>
      <c r="E53" s="22"/>
      <c r="F53" s="22"/>
      <c r="G53" s="22"/>
      <c r="H53" s="22"/>
      <c r="I53" s="22"/>
      <c r="J53" s="22"/>
      <c r="K53" s="22"/>
      <c r="L53" s="22"/>
      <c r="M53" s="22"/>
      <c r="N53" s="202">
        <f>ROUNDUP($N$82,2)</f>
        <v>0</v>
      </c>
      <c r="O53" s="186"/>
      <c r="P53" s="186"/>
      <c r="Q53" s="186"/>
      <c r="R53" s="25"/>
      <c r="T53" s="22"/>
      <c r="U53" s="22"/>
      <c r="AU53" s="6" t="s">
        <v>103</v>
      </c>
    </row>
    <row r="54" spans="2:21" s="66" customFormat="1" ht="25.5" customHeight="1">
      <c r="B54" s="99"/>
      <c r="C54" s="100"/>
      <c r="D54" s="100" t="s">
        <v>351</v>
      </c>
      <c r="E54" s="100"/>
      <c r="F54" s="100"/>
      <c r="G54" s="100"/>
      <c r="H54" s="100"/>
      <c r="I54" s="100"/>
      <c r="J54" s="100"/>
      <c r="K54" s="100"/>
      <c r="L54" s="100"/>
      <c r="M54" s="100"/>
      <c r="N54" s="212">
        <f>ROUNDUP($N$83,2)</f>
        <v>0</v>
      </c>
      <c r="O54" s="213"/>
      <c r="P54" s="213"/>
      <c r="Q54" s="213"/>
      <c r="R54" s="101"/>
      <c r="T54" s="100"/>
      <c r="U54" s="100"/>
    </row>
    <row r="55" spans="2:21" s="76" customFormat="1" ht="21" customHeight="1">
      <c r="B55" s="102"/>
      <c r="C55" s="78"/>
      <c r="D55" s="78" t="s">
        <v>352</v>
      </c>
      <c r="E55" s="78"/>
      <c r="F55" s="78"/>
      <c r="G55" s="78"/>
      <c r="H55" s="78"/>
      <c r="I55" s="78"/>
      <c r="J55" s="78"/>
      <c r="K55" s="78"/>
      <c r="L55" s="78"/>
      <c r="M55" s="78"/>
      <c r="N55" s="199">
        <f>ROUNDUP($N$84,2)</f>
        <v>0</v>
      </c>
      <c r="O55" s="200"/>
      <c r="P55" s="200"/>
      <c r="Q55" s="200"/>
      <c r="R55" s="103"/>
      <c r="T55" s="78"/>
      <c r="U55" s="78"/>
    </row>
    <row r="56" spans="2:21" s="76" customFormat="1" ht="15.75" customHeight="1">
      <c r="B56" s="102"/>
      <c r="C56" s="78"/>
      <c r="D56" s="78" t="s">
        <v>353</v>
      </c>
      <c r="E56" s="78"/>
      <c r="F56" s="78"/>
      <c r="G56" s="78"/>
      <c r="H56" s="78"/>
      <c r="I56" s="78"/>
      <c r="J56" s="78"/>
      <c r="K56" s="78"/>
      <c r="L56" s="78"/>
      <c r="M56" s="78"/>
      <c r="N56" s="199">
        <f>ROUNDUP($N$85,2)</f>
        <v>0</v>
      </c>
      <c r="O56" s="200"/>
      <c r="P56" s="200"/>
      <c r="Q56" s="200"/>
      <c r="R56" s="103"/>
      <c r="T56" s="78"/>
      <c r="U56" s="78"/>
    </row>
    <row r="57" spans="2:21" s="76" customFormat="1" ht="15.75" customHeight="1">
      <c r="B57" s="102"/>
      <c r="C57" s="78"/>
      <c r="D57" s="78" t="s">
        <v>354</v>
      </c>
      <c r="E57" s="78"/>
      <c r="F57" s="78"/>
      <c r="G57" s="78"/>
      <c r="H57" s="78"/>
      <c r="I57" s="78"/>
      <c r="J57" s="78"/>
      <c r="K57" s="78"/>
      <c r="L57" s="78"/>
      <c r="M57" s="78"/>
      <c r="N57" s="199">
        <f>ROUNDUP($N$94,2)</f>
        <v>0</v>
      </c>
      <c r="O57" s="200"/>
      <c r="P57" s="200"/>
      <c r="Q57" s="200"/>
      <c r="R57" s="103"/>
      <c r="T57" s="78"/>
      <c r="U57" s="78"/>
    </row>
    <row r="58" spans="2:21" s="76" customFormat="1" ht="15.75" customHeight="1">
      <c r="B58" s="102"/>
      <c r="C58" s="78"/>
      <c r="D58" s="78" t="s">
        <v>355</v>
      </c>
      <c r="E58" s="78"/>
      <c r="F58" s="78"/>
      <c r="G58" s="78"/>
      <c r="H58" s="78"/>
      <c r="I58" s="78"/>
      <c r="J58" s="78"/>
      <c r="K58" s="78"/>
      <c r="L58" s="78"/>
      <c r="M58" s="78"/>
      <c r="N58" s="199">
        <f>ROUNDUP($N$99,2)</f>
        <v>0</v>
      </c>
      <c r="O58" s="200"/>
      <c r="P58" s="200"/>
      <c r="Q58" s="200"/>
      <c r="R58" s="103"/>
      <c r="T58" s="78"/>
      <c r="U58" s="78"/>
    </row>
    <row r="59" spans="2:21" s="76" customFormat="1" ht="15.75" customHeight="1">
      <c r="B59" s="102"/>
      <c r="C59" s="78"/>
      <c r="D59" s="78" t="s">
        <v>356</v>
      </c>
      <c r="E59" s="78"/>
      <c r="F59" s="78"/>
      <c r="G59" s="78"/>
      <c r="H59" s="78"/>
      <c r="I59" s="78"/>
      <c r="J59" s="78"/>
      <c r="K59" s="78"/>
      <c r="L59" s="78"/>
      <c r="M59" s="78"/>
      <c r="N59" s="199">
        <f>ROUNDUP($N$102,2)</f>
        <v>0</v>
      </c>
      <c r="O59" s="200"/>
      <c r="P59" s="200"/>
      <c r="Q59" s="200"/>
      <c r="R59" s="103"/>
      <c r="T59" s="78"/>
      <c r="U59" s="78"/>
    </row>
    <row r="60" spans="2:21" s="76" customFormat="1" ht="21" customHeight="1">
      <c r="B60" s="102"/>
      <c r="C60" s="78"/>
      <c r="D60" s="78" t="s">
        <v>357</v>
      </c>
      <c r="E60" s="78"/>
      <c r="F60" s="78"/>
      <c r="G60" s="78"/>
      <c r="H60" s="78"/>
      <c r="I60" s="78"/>
      <c r="J60" s="78"/>
      <c r="K60" s="78"/>
      <c r="L60" s="78"/>
      <c r="M60" s="78"/>
      <c r="N60" s="199">
        <f>ROUNDUP($N$116,2)</f>
        <v>0</v>
      </c>
      <c r="O60" s="200"/>
      <c r="P60" s="200"/>
      <c r="Q60" s="200"/>
      <c r="R60" s="103"/>
      <c r="T60" s="78"/>
      <c r="U60" s="78"/>
    </row>
    <row r="61" spans="2:21" s="76" customFormat="1" ht="15.75" customHeight="1">
      <c r="B61" s="102"/>
      <c r="C61" s="78"/>
      <c r="D61" s="78" t="s">
        <v>358</v>
      </c>
      <c r="E61" s="78"/>
      <c r="F61" s="78"/>
      <c r="G61" s="78"/>
      <c r="H61" s="78"/>
      <c r="I61" s="78"/>
      <c r="J61" s="78"/>
      <c r="K61" s="78"/>
      <c r="L61" s="78"/>
      <c r="M61" s="78"/>
      <c r="N61" s="199">
        <f>ROUNDUP($N$117,2)</f>
        <v>0</v>
      </c>
      <c r="O61" s="200"/>
      <c r="P61" s="200"/>
      <c r="Q61" s="200"/>
      <c r="R61" s="103"/>
      <c r="T61" s="78"/>
      <c r="U61" s="78"/>
    </row>
    <row r="62" spans="2:21" s="76" customFormat="1" ht="21" customHeight="1">
      <c r="B62" s="102"/>
      <c r="C62" s="78"/>
      <c r="D62" s="78" t="s">
        <v>359</v>
      </c>
      <c r="E62" s="78"/>
      <c r="F62" s="78"/>
      <c r="G62" s="78"/>
      <c r="H62" s="78"/>
      <c r="I62" s="78"/>
      <c r="J62" s="78"/>
      <c r="K62" s="78"/>
      <c r="L62" s="78"/>
      <c r="M62" s="78"/>
      <c r="N62" s="199">
        <f>ROUNDUP($N$121,2)</f>
        <v>0</v>
      </c>
      <c r="O62" s="200"/>
      <c r="P62" s="200"/>
      <c r="Q62" s="200"/>
      <c r="R62" s="103"/>
      <c r="T62" s="78"/>
      <c r="U62" s="78"/>
    </row>
    <row r="63" spans="2:21" s="76" customFormat="1" ht="15.75" customHeight="1">
      <c r="B63" s="102"/>
      <c r="C63" s="78"/>
      <c r="D63" s="78" t="s">
        <v>360</v>
      </c>
      <c r="E63" s="78"/>
      <c r="F63" s="78"/>
      <c r="G63" s="78"/>
      <c r="H63" s="78"/>
      <c r="I63" s="78"/>
      <c r="J63" s="78"/>
      <c r="K63" s="78"/>
      <c r="L63" s="78"/>
      <c r="M63" s="78"/>
      <c r="N63" s="199">
        <f>ROUNDUP($N$122,2)</f>
        <v>0</v>
      </c>
      <c r="O63" s="200"/>
      <c r="P63" s="200"/>
      <c r="Q63" s="200"/>
      <c r="R63" s="103"/>
      <c r="T63" s="78"/>
      <c r="U63" s="78"/>
    </row>
    <row r="64" spans="2:21" s="6" customFormat="1" ht="22.5" customHeight="1">
      <c r="B64" s="21"/>
      <c r="C64" s="22"/>
      <c r="D64" s="22"/>
      <c r="E64" s="22"/>
      <c r="F64" s="22"/>
      <c r="G64" s="22"/>
      <c r="H64" s="22"/>
      <c r="I64" s="22"/>
      <c r="J64" s="22"/>
      <c r="K64" s="22"/>
      <c r="L64" s="22"/>
      <c r="M64" s="22"/>
      <c r="N64" s="22"/>
      <c r="O64" s="22"/>
      <c r="P64" s="22"/>
      <c r="Q64" s="22"/>
      <c r="R64" s="25"/>
      <c r="T64" s="22"/>
      <c r="U64" s="22"/>
    </row>
    <row r="65" spans="2:21" s="6" customFormat="1" ht="7.5" customHeight="1">
      <c r="B65" s="36"/>
      <c r="C65" s="37"/>
      <c r="D65" s="37"/>
      <c r="E65" s="37"/>
      <c r="F65" s="37"/>
      <c r="G65" s="37"/>
      <c r="H65" s="37"/>
      <c r="I65" s="37"/>
      <c r="J65" s="37"/>
      <c r="K65" s="37"/>
      <c r="L65" s="37"/>
      <c r="M65" s="37"/>
      <c r="N65" s="37"/>
      <c r="O65" s="37"/>
      <c r="P65" s="37"/>
      <c r="Q65" s="37"/>
      <c r="R65" s="38"/>
      <c r="T65" s="22"/>
      <c r="U65" s="22"/>
    </row>
    <row r="69" spans="2:19" s="6" customFormat="1" ht="7.5" customHeight="1">
      <c r="B69" s="39"/>
      <c r="C69" s="40"/>
      <c r="D69" s="40"/>
      <c r="E69" s="40"/>
      <c r="F69" s="40"/>
      <c r="G69" s="40"/>
      <c r="H69" s="40"/>
      <c r="I69" s="40"/>
      <c r="J69" s="40"/>
      <c r="K69" s="40"/>
      <c r="L69" s="40"/>
      <c r="M69" s="40"/>
      <c r="N69" s="40"/>
      <c r="O69" s="40"/>
      <c r="P69" s="40"/>
      <c r="Q69" s="40"/>
      <c r="R69" s="40"/>
      <c r="S69" s="41"/>
    </row>
    <row r="70" spans="2:19" s="6" customFormat="1" ht="37.5" customHeight="1">
      <c r="B70" s="21"/>
      <c r="C70" s="168" t="s">
        <v>114</v>
      </c>
      <c r="D70" s="186"/>
      <c r="E70" s="186"/>
      <c r="F70" s="186"/>
      <c r="G70" s="186"/>
      <c r="H70" s="186"/>
      <c r="I70" s="186"/>
      <c r="J70" s="186"/>
      <c r="K70" s="186"/>
      <c r="L70" s="186"/>
      <c r="M70" s="186"/>
      <c r="N70" s="186"/>
      <c r="O70" s="186"/>
      <c r="P70" s="186"/>
      <c r="Q70" s="186"/>
      <c r="R70" s="186"/>
      <c r="S70" s="41"/>
    </row>
    <row r="71" spans="2:19" s="6" customFormat="1" ht="7.5" customHeight="1">
      <c r="B71" s="21"/>
      <c r="C71" s="22"/>
      <c r="D71" s="22"/>
      <c r="E71" s="22"/>
      <c r="F71" s="22"/>
      <c r="G71" s="22"/>
      <c r="H71" s="22"/>
      <c r="I71" s="22"/>
      <c r="J71" s="22"/>
      <c r="K71" s="22"/>
      <c r="L71" s="22"/>
      <c r="M71" s="22"/>
      <c r="N71" s="22"/>
      <c r="O71" s="22"/>
      <c r="P71" s="22"/>
      <c r="Q71" s="22"/>
      <c r="R71" s="22"/>
      <c r="S71" s="41"/>
    </row>
    <row r="72" spans="2:19" s="6" customFormat="1" ht="15" customHeight="1">
      <c r="B72" s="21"/>
      <c r="C72" s="16" t="s">
        <v>13</v>
      </c>
      <c r="D72" s="22"/>
      <c r="E72" s="22"/>
      <c r="F72" s="205" t="str">
        <f>$F$6</f>
        <v>11-2012 - Stavební úpravy chaloupky u 7 trpaslíků</v>
      </c>
      <c r="G72" s="186"/>
      <c r="H72" s="186"/>
      <c r="I72" s="186"/>
      <c r="J72" s="186"/>
      <c r="K72" s="186"/>
      <c r="L72" s="186"/>
      <c r="M72" s="186"/>
      <c r="N72" s="186"/>
      <c r="O72" s="186"/>
      <c r="P72" s="186"/>
      <c r="Q72" s="186"/>
      <c r="R72" s="22"/>
      <c r="S72" s="41"/>
    </row>
    <row r="73" spans="2:19" s="2" customFormat="1" ht="15.75" customHeight="1">
      <c r="B73" s="10"/>
      <c r="C73" s="16" t="s">
        <v>94</v>
      </c>
      <c r="D73" s="11"/>
      <c r="E73" s="11"/>
      <c r="F73" s="205" t="s">
        <v>349</v>
      </c>
      <c r="G73" s="169"/>
      <c r="H73" s="169"/>
      <c r="I73" s="169"/>
      <c r="J73" s="169"/>
      <c r="K73" s="169"/>
      <c r="L73" s="169"/>
      <c r="M73" s="169"/>
      <c r="N73" s="169"/>
      <c r="O73" s="169"/>
      <c r="P73" s="169"/>
      <c r="Q73" s="169"/>
      <c r="R73" s="11"/>
      <c r="S73" s="104"/>
    </row>
    <row r="74" spans="2:19" s="6" customFormat="1" ht="15" customHeight="1">
      <c r="B74" s="21"/>
      <c r="C74" s="15" t="s">
        <v>96</v>
      </c>
      <c r="D74" s="22"/>
      <c r="E74" s="22"/>
      <c r="F74" s="174" t="str">
        <f>$F$8</f>
        <v>VON.01 - Soupis prací - Vedlejší a ostatní náklady</v>
      </c>
      <c r="G74" s="186"/>
      <c r="H74" s="186"/>
      <c r="I74" s="186"/>
      <c r="J74" s="186"/>
      <c r="K74" s="186"/>
      <c r="L74" s="186"/>
      <c r="M74" s="186"/>
      <c r="N74" s="186"/>
      <c r="O74" s="186"/>
      <c r="P74" s="186"/>
      <c r="Q74" s="186"/>
      <c r="R74" s="22"/>
      <c r="S74" s="41"/>
    </row>
    <row r="75" spans="2:19" s="6" customFormat="1" ht="7.5" customHeight="1">
      <c r="B75" s="21"/>
      <c r="C75" s="22"/>
      <c r="D75" s="22"/>
      <c r="E75" s="22"/>
      <c r="F75" s="22"/>
      <c r="G75" s="22"/>
      <c r="H75" s="22"/>
      <c r="I75" s="22"/>
      <c r="J75" s="22"/>
      <c r="K75" s="22"/>
      <c r="L75" s="22"/>
      <c r="M75" s="22"/>
      <c r="N75" s="22"/>
      <c r="O75" s="22"/>
      <c r="P75" s="22"/>
      <c r="Q75" s="22"/>
      <c r="R75" s="22"/>
      <c r="S75" s="41"/>
    </row>
    <row r="76" spans="2:19" s="6" customFormat="1" ht="18.75" customHeight="1">
      <c r="B76" s="21"/>
      <c r="C76" s="16" t="s">
        <v>17</v>
      </c>
      <c r="D76" s="22"/>
      <c r="E76" s="22"/>
      <c r="F76" s="17" t="str">
        <f>$F$11</f>
        <v>Hluboký les</v>
      </c>
      <c r="G76" s="22"/>
      <c r="H76" s="22"/>
      <c r="I76" s="22"/>
      <c r="J76" s="22"/>
      <c r="K76" s="16" t="s">
        <v>19</v>
      </c>
      <c r="L76" s="22"/>
      <c r="M76" s="206" t="str">
        <f>IF($O$11="","",$O$11)</f>
        <v>06.11.2012</v>
      </c>
      <c r="N76" s="186"/>
      <c r="O76" s="186"/>
      <c r="P76" s="186"/>
      <c r="Q76" s="22"/>
      <c r="R76" s="22"/>
      <c r="S76" s="41"/>
    </row>
    <row r="77" spans="2:19" s="6" customFormat="1" ht="7.5" customHeight="1">
      <c r="B77" s="21"/>
      <c r="C77" s="22"/>
      <c r="D77" s="22"/>
      <c r="E77" s="22"/>
      <c r="F77" s="22"/>
      <c r="G77" s="22"/>
      <c r="H77" s="22"/>
      <c r="I77" s="22"/>
      <c r="J77" s="22"/>
      <c r="K77" s="22"/>
      <c r="L77" s="22"/>
      <c r="M77" s="22"/>
      <c r="N77" s="22"/>
      <c r="O77" s="22"/>
      <c r="P77" s="22"/>
      <c r="Q77" s="22"/>
      <c r="R77" s="22"/>
      <c r="S77" s="41"/>
    </row>
    <row r="78" spans="2:19" s="6" customFormat="1" ht="15.75" customHeight="1">
      <c r="B78" s="21"/>
      <c r="C78" s="16" t="s">
        <v>23</v>
      </c>
      <c r="D78" s="22"/>
      <c r="E78" s="22"/>
      <c r="F78" s="17" t="str">
        <f>$E$14</f>
        <v>Sdružení 7 trpaslíků</v>
      </c>
      <c r="G78" s="22"/>
      <c r="H78" s="22"/>
      <c r="I78" s="22"/>
      <c r="J78" s="22"/>
      <c r="K78" s="16" t="s">
        <v>31</v>
      </c>
      <c r="L78" s="22"/>
      <c r="M78" s="187" t="str">
        <f>$E$20</f>
        <v>Brumla</v>
      </c>
      <c r="N78" s="186"/>
      <c r="O78" s="186"/>
      <c r="P78" s="186"/>
      <c r="Q78" s="186"/>
      <c r="R78" s="22"/>
      <c r="S78" s="41"/>
    </row>
    <row r="79" spans="2:19" s="6" customFormat="1" ht="15" customHeight="1">
      <c r="B79" s="21"/>
      <c r="C79" s="16" t="s">
        <v>29</v>
      </c>
      <c r="D79" s="22"/>
      <c r="E79" s="22"/>
      <c r="F79" s="17" t="str">
        <f>IF($E$17="","",$E$17)</f>
        <v>Vyplň údaj</v>
      </c>
      <c r="G79" s="22"/>
      <c r="H79" s="22"/>
      <c r="I79" s="22"/>
      <c r="J79" s="22"/>
      <c r="K79" s="22"/>
      <c r="L79" s="22"/>
      <c r="M79" s="22"/>
      <c r="N79" s="22"/>
      <c r="O79" s="22"/>
      <c r="P79" s="22"/>
      <c r="Q79" s="22"/>
      <c r="R79" s="22"/>
      <c r="S79" s="41"/>
    </row>
    <row r="80" spans="2:19" s="6" customFormat="1" ht="11.25" customHeight="1">
      <c r="B80" s="21"/>
      <c r="C80" s="22"/>
      <c r="D80" s="22"/>
      <c r="E80" s="22"/>
      <c r="F80" s="22"/>
      <c r="G80" s="22"/>
      <c r="H80" s="22"/>
      <c r="I80" s="22"/>
      <c r="J80" s="22"/>
      <c r="K80" s="22"/>
      <c r="L80" s="22"/>
      <c r="M80" s="22"/>
      <c r="N80" s="22"/>
      <c r="O80" s="22"/>
      <c r="P80" s="22"/>
      <c r="Q80" s="22"/>
      <c r="R80" s="22"/>
      <c r="S80" s="41"/>
    </row>
    <row r="81" spans="2:27" s="105" customFormat="1" ht="30" customHeight="1">
      <c r="B81" s="106"/>
      <c r="C81" s="107" t="s">
        <v>115</v>
      </c>
      <c r="D81" s="108" t="s">
        <v>55</v>
      </c>
      <c r="E81" s="108" t="s">
        <v>51</v>
      </c>
      <c r="F81" s="214" t="s">
        <v>116</v>
      </c>
      <c r="G81" s="215"/>
      <c r="H81" s="215"/>
      <c r="I81" s="215"/>
      <c r="J81" s="108" t="s">
        <v>117</v>
      </c>
      <c r="K81" s="108" t="s">
        <v>118</v>
      </c>
      <c r="L81" s="214" t="s">
        <v>119</v>
      </c>
      <c r="M81" s="215"/>
      <c r="N81" s="214" t="s">
        <v>120</v>
      </c>
      <c r="O81" s="215"/>
      <c r="P81" s="215"/>
      <c r="Q81" s="215"/>
      <c r="R81" s="109" t="s">
        <v>121</v>
      </c>
      <c r="S81" s="110"/>
      <c r="T81" s="53" t="s">
        <v>122</v>
      </c>
      <c r="U81" s="54" t="s">
        <v>39</v>
      </c>
      <c r="V81" s="54" t="s">
        <v>123</v>
      </c>
      <c r="W81" s="54" t="s">
        <v>124</v>
      </c>
      <c r="X81" s="54" t="s">
        <v>125</v>
      </c>
      <c r="Y81" s="54" t="s">
        <v>126</v>
      </c>
      <c r="Z81" s="54" t="s">
        <v>127</v>
      </c>
      <c r="AA81" s="55" t="s">
        <v>128</v>
      </c>
    </row>
    <row r="82" spans="2:63" s="6" customFormat="1" ht="30" customHeight="1">
      <c r="B82" s="21"/>
      <c r="C82" s="60" t="s">
        <v>102</v>
      </c>
      <c r="D82" s="22"/>
      <c r="E82" s="22"/>
      <c r="F82" s="22"/>
      <c r="G82" s="22"/>
      <c r="H82" s="22"/>
      <c r="I82" s="22"/>
      <c r="J82" s="22"/>
      <c r="K82" s="22"/>
      <c r="L82" s="22"/>
      <c r="M82" s="22"/>
      <c r="N82" s="232">
        <f>$BK$82</f>
        <v>0</v>
      </c>
      <c r="O82" s="186"/>
      <c r="P82" s="186"/>
      <c r="Q82" s="186"/>
      <c r="R82" s="22"/>
      <c r="S82" s="41"/>
      <c r="T82" s="57"/>
      <c r="U82" s="58"/>
      <c r="V82" s="58"/>
      <c r="W82" s="111">
        <f>$W$83</f>
        <v>0</v>
      </c>
      <c r="X82" s="58"/>
      <c r="Y82" s="111">
        <f>$Y$83</f>
        <v>0.0002</v>
      </c>
      <c r="Z82" s="58"/>
      <c r="AA82" s="112">
        <f>$AA$83</f>
        <v>0</v>
      </c>
      <c r="AT82" s="6" t="s">
        <v>69</v>
      </c>
      <c r="AU82" s="6" t="s">
        <v>103</v>
      </c>
      <c r="BK82" s="113">
        <f>$BK$83</f>
        <v>0</v>
      </c>
    </row>
    <row r="83" spans="2:63" s="114" customFormat="1" ht="37.5" customHeight="1">
      <c r="B83" s="115"/>
      <c r="C83" s="116"/>
      <c r="D83" s="117" t="s">
        <v>351</v>
      </c>
      <c r="E83" s="116"/>
      <c r="F83" s="116"/>
      <c r="G83" s="116"/>
      <c r="H83" s="116"/>
      <c r="I83" s="116"/>
      <c r="J83" s="116"/>
      <c r="K83" s="116"/>
      <c r="L83" s="116"/>
      <c r="M83" s="116"/>
      <c r="N83" s="233">
        <f>$BK$83</f>
        <v>0</v>
      </c>
      <c r="O83" s="234"/>
      <c r="P83" s="234"/>
      <c r="Q83" s="234"/>
      <c r="R83" s="116"/>
      <c r="S83" s="118"/>
      <c r="T83" s="119"/>
      <c r="U83" s="116"/>
      <c r="V83" s="116"/>
      <c r="W83" s="120">
        <f>$W$84+$W$116+$W$121</f>
        <v>0</v>
      </c>
      <c r="X83" s="116"/>
      <c r="Y83" s="120">
        <f>$Y$84+$Y$116+$Y$121</f>
        <v>0.0002</v>
      </c>
      <c r="Z83" s="116"/>
      <c r="AA83" s="121">
        <f>$AA$84+$AA$116+$AA$121</f>
        <v>0</v>
      </c>
      <c r="AR83" s="122" t="s">
        <v>135</v>
      </c>
      <c r="AT83" s="122" t="s">
        <v>69</v>
      </c>
      <c r="AU83" s="122" t="s">
        <v>70</v>
      </c>
      <c r="AY83" s="122" t="s">
        <v>129</v>
      </c>
      <c r="BK83" s="123">
        <f>$BK$84+$BK$116+$BK$121</f>
        <v>0</v>
      </c>
    </row>
    <row r="84" spans="2:63" s="114" customFormat="1" ht="21" customHeight="1">
      <c r="B84" s="115"/>
      <c r="C84" s="116"/>
      <c r="D84" s="124" t="s">
        <v>352</v>
      </c>
      <c r="E84" s="116"/>
      <c r="F84" s="116"/>
      <c r="G84" s="116"/>
      <c r="H84" s="116"/>
      <c r="I84" s="116"/>
      <c r="J84" s="116"/>
      <c r="K84" s="116"/>
      <c r="L84" s="116"/>
      <c r="M84" s="116"/>
      <c r="N84" s="235">
        <f>$BK$84</f>
        <v>0</v>
      </c>
      <c r="O84" s="234"/>
      <c r="P84" s="234"/>
      <c r="Q84" s="234"/>
      <c r="R84" s="116"/>
      <c r="S84" s="118"/>
      <c r="T84" s="119"/>
      <c r="U84" s="116"/>
      <c r="V84" s="116"/>
      <c r="W84" s="120">
        <f>$W$85+$W$94+$W$99+$W$102</f>
        <v>0</v>
      </c>
      <c r="X84" s="116"/>
      <c r="Y84" s="120">
        <f>$Y$85+$Y$94+$Y$99+$Y$102</f>
        <v>0.0002</v>
      </c>
      <c r="Z84" s="116"/>
      <c r="AA84" s="121">
        <f>$AA$85+$AA$94+$AA$99+$AA$102</f>
        <v>0</v>
      </c>
      <c r="AR84" s="122" t="s">
        <v>135</v>
      </c>
      <c r="AT84" s="122" t="s">
        <v>69</v>
      </c>
      <c r="AU84" s="122" t="s">
        <v>16</v>
      </c>
      <c r="AY84" s="122" t="s">
        <v>129</v>
      </c>
      <c r="BK84" s="123">
        <f>$BK$85+$BK$94+$BK$99+$BK$102</f>
        <v>0</v>
      </c>
    </row>
    <row r="85" spans="2:63" s="114" customFormat="1" ht="15.75" customHeight="1">
      <c r="B85" s="115"/>
      <c r="C85" s="116"/>
      <c r="D85" s="124" t="s">
        <v>353</v>
      </c>
      <c r="E85" s="116"/>
      <c r="F85" s="116"/>
      <c r="G85" s="116"/>
      <c r="H85" s="116"/>
      <c r="I85" s="116"/>
      <c r="J85" s="116"/>
      <c r="K85" s="116"/>
      <c r="L85" s="116"/>
      <c r="M85" s="116"/>
      <c r="N85" s="235">
        <f>$BK$85</f>
        <v>0</v>
      </c>
      <c r="O85" s="234"/>
      <c r="P85" s="234"/>
      <c r="Q85" s="234"/>
      <c r="R85" s="116"/>
      <c r="S85" s="118"/>
      <c r="T85" s="119"/>
      <c r="U85" s="116"/>
      <c r="V85" s="116"/>
      <c r="W85" s="120">
        <f>SUM($W$86:$W$93)</f>
        <v>0</v>
      </c>
      <c r="X85" s="116"/>
      <c r="Y85" s="120">
        <f>SUM($Y$86:$Y$93)</f>
        <v>0</v>
      </c>
      <c r="Z85" s="116"/>
      <c r="AA85" s="121">
        <f>SUM($AA$86:$AA$93)</f>
        <v>0</v>
      </c>
      <c r="AR85" s="122" t="s">
        <v>135</v>
      </c>
      <c r="AT85" s="122" t="s">
        <v>69</v>
      </c>
      <c r="AU85" s="122" t="s">
        <v>83</v>
      </c>
      <c r="AY85" s="122" t="s">
        <v>129</v>
      </c>
      <c r="BK85" s="123">
        <f>SUM($BK$86:$BK$93)</f>
        <v>0</v>
      </c>
    </row>
    <row r="86" spans="2:63" s="6" customFormat="1" ht="15.75" customHeight="1">
      <c r="B86" s="21"/>
      <c r="C86" s="125" t="s">
        <v>194</v>
      </c>
      <c r="D86" s="125" t="s">
        <v>130</v>
      </c>
      <c r="E86" s="126" t="s">
        <v>361</v>
      </c>
      <c r="F86" s="216" t="s">
        <v>362</v>
      </c>
      <c r="G86" s="217"/>
      <c r="H86" s="217"/>
      <c r="I86" s="217"/>
      <c r="J86" s="128" t="s">
        <v>363</v>
      </c>
      <c r="K86" s="129">
        <v>0.001</v>
      </c>
      <c r="L86" s="218"/>
      <c r="M86" s="217"/>
      <c r="N86" s="219">
        <f>ROUND($L$86*$K$86,2)</f>
        <v>0</v>
      </c>
      <c r="O86" s="217"/>
      <c r="P86" s="217"/>
      <c r="Q86" s="217"/>
      <c r="R86" s="127" t="s">
        <v>134</v>
      </c>
      <c r="S86" s="41"/>
      <c r="T86" s="130"/>
      <c r="U86" s="131" t="s">
        <v>42</v>
      </c>
      <c r="V86" s="22"/>
      <c r="W86" s="22"/>
      <c r="X86" s="132">
        <v>0</v>
      </c>
      <c r="Y86" s="132">
        <f>$X$86*$K$86</f>
        <v>0</v>
      </c>
      <c r="Z86" s="132">
        <v>0</v>
      </c>
      <c r="AA86" s="133">
        <f>$Z$86*$K$86</f>
        <v>0</v>
      </c>
      <c r="AR86" s="89" t="s">
        <v>135</v>
      </c>
      <c r="AT86" s="89" t="s">
        <v>130</v>
      </c>
      <c r="AU86" s="89" t="s">
        <v>144</v>
      </c>
      <c r="AY86" s="6" t="s">
        <v>129</v>
      </c>
      <c r="BE86" s="134">
        <f>IF($U$86="základní",$N$86,0)</f>
        <v>0</v>
      </c>
      <c r="BF86" s="134">
        <f>IF($U$86="snížená",$N$86,0)</f>
        <v>0</v>
      </c>
      <c r="BG86" s="134">
        <f>IF($U$86="zákl. přenesená",$N$86,0)</f>
        <v>0</v>
      </c>
      <c r="BH86" s="134">
        <f>IF($U$86="sníž. přenesená",$N$86,0)</f>
        <v>0</v>
      </c>
      <c r="BI86" s="134">
        <f>IF($U$86="nulová",$N$86,0)</f>
        <v>0</v>
      </c>
      <c r="BJ86" s="89" t="s">
        <v>83</v>
      </c>
      <c r="BK86" s="134">
        <f>ROUND($L$86*$K$86,2)</f>
        <v>0</v>
      </c>
    </row>
    <row r="87" spans="2:47" s="6" customFormat="1" ht="16.5" customHeight="1">
      <c r="B87" s="21"/>
      <c r="C87" s="22"/>
      <c r="D87" s="22"/>
      <c r="E87" s="22"/>
      <c r="F87" s="220" t="s">
        <v>364</v>
      </c>
      <c r="G87" s="186"/>
      <c r="H87" s="186"/>
      <c r="I87" s="186"/>
      <c r="J87" s="186"/>
      <c r="K87" s="186"/>
      <c r="L87" s="186"/>
      <c r="M87" s="186"/>
      <c r="N87" s="186"/>
      <c r="O87" s="186"/>
      <c r="P87" s="186"/>
      <c r="Q87" s="186"/>
      <c r="R87" s="186"/>
      <c r="S87" s="41"/>
      <c r="T87" s="50"/>
      <c r="U87" s="22"/>
      <c r="V87" s="22"/>
      <c r="W87" s="22"/>
      <c r="X87" s="22"/>
      <c r="Y87" s="22"/>
      <c r="Z87" s="22"/>
      <c r="AA87" s="51"/>
      <c r="AT87" s="6" t="s">
        <v>137</v>
      </c>
      <c r="AU87" s="6" t="s">
        <v>144</v>
      </c>
    </row>
    <row r="88" spans="2:47" s="6" customFormat="1" ht="121.5" customHeight="1">
      <c r="B88" s="21"/>
      <c r="C88" s="22"/>
      <c r="D88" s="22"/>
      <c r="E88" s="22"/>
      <c r="F88" s="221" t="s">
        <v>365</v>
      </c>
      <c r="G88" s="186"/>
      <c r="H88" s="186"/>
      <c r="I88" s="186"/>
      <c r="J88" s="186"/>
      <c r="K88" s="186"/>
      <c r="L88" s="186"/>
      <c r="M88" s="186"/>
      <c r="N88" s="186"/>
      <c r="O88" s="186"/>
      <c r="P88" s="186"/>
      <c r="Q88" s="186"/>
      <c r="R88" s="186"/>
      <c r="S88" s="41"/>
      <c r="T88" s="50"/>
      <c r="U88" s="22"/>
      <c r="V88" s="22"/>
      <c r="W88" s="22"/>
      <c r="X88" s="22"/>
      <c r="Y88" s="22"/>
      <c r="Z88" s="22"/>
      <c r="AA88" s="51"/>
      <c r="AT88" s="6" t="s">
        <v>139</v>
      </c>
      <c r="AU88" s="6" t="s">
        <v>144</v>
      </c>
    </row>
    <row r="89" spans="2:51" s="6" customFormat="1" ht="15.75" customHeight="1">
      <c r="B89" s="141"/>
      <c r="C89" s="142"/>
      <c r="D89" s="142"/>
      <c r="E89" s="142"/>
      <c r="F89" s="224" t="s">
        <v>366</v>
      </c>
      <c r="G89" s="225"/>
      <c r="H89" s="225"/>
      <c r="I89" s="225"/>
      <c r="J89" s="142"/>
      <c r="K89" s="144">
        <v>0.001</v>
      </c>
      <c r="L89" s="142"/>
      <c r="M89" s="142"/>
      <c r="N89" s="142"/>
      <c r="O89" s="142"/>
      <c r="P89" s="142"/>
      <c r="Q89" s="142"/>
      <c r="R89" s="142"/>
      <c r="S89" s="145"/>
      <c r="T89" s="146"/>
      <c r="U89" s="142"/>
      <c r="V89" s="142"/>
      <c r="W89" s="142"/>
      <c r="X89" s="142"/>
      <c r="Y89" s="142"/>
      <c r="Z89" s="142"/>
      <c r="AA89" s="147"/>
      <c r="AT89" s="148" t="s">
        <v>141</v>
      </c>
      <c r="AU89" s="148" t="s">
        <v>144</v>
      </c>
      <c r="AV89" s="148" t="s">
        <v>83</v>
      </c>
      <c r="AW89" s="148" t="s">
        <v>103</v>
      </c>
      <c r="AX89" s="148" t="s">
        <v>16</v>
      </c>
      <c r="AY89" s="148" t="s">
        <v>129</v>
      </c>
    </row>
    <row r="90" spans="2:63" s="6" customFormat="1" ht="27" customHeight="1">
      <c r="B90" s="21"/>
      <c r="C90" s="125" t="s">
        <v>367</v>
      </c>
      <c r="D90" s="125" t="s">
        <v>130</v>
      </c>
      <c r="E90" s="126" t="s">
        <v>368</v>
      </c>
      <c r="F90" s="216" t="s">
        <v>369</v>
      </c>
      <c r="G90" s="217"/>
      <c r="H90" s="217"/>
      <c r="I90" s="217"/>
      <c r="J90" s="128" t="s">
        <v>133</v>
      </c>
      <c r="K90" s="129">
        <v>8</v>
      </c>
      <c r="L90" s="218"/>
      <c r="M90" s="217"/>
      <c r="N90" s="219">
        <f>ROUND($L$90*$K$90,2)</f>
        <v>0</v>
      </c>
      <c r="O90" s="217"/>
      <c r="P90" s="217"/>
      <c r="Q90" s="217"/>
      <c r="R90" s="127" t="s">
        <v>134</v>
      </c>
      <c r="S90" s="41"/>
      <c r="T90" s="130"/>
      <c r="U90" s="131" t="s">
        <v>42</v>
      </c>
      <c r="V90" s="22"/>
      <c r="W90" s="22"/>
      <c r="X90" s="132">
        <v>0</v>
      </c>
      <c r="Y90" s="132">
        <f>$X$90*$K$90</f>
        <v>0</v>
      </c>
      <c r="Z90" s="132">
        <v>0</v>
      </c>
      <c r="AA90" s="133">
        <f>$Z$90*$K$90</f>
        <v>0</v>
      </c>
      <c r="AR90" s="89" t="s">
        <v>135</v>
      </c>
      <c r="AT90" s="89" t="s">
        <v>130</v>
      </c>
      <c r="AU90" s="89" t="s">
        <v>144</v>
      </c>
      <c r="AY90" s="6" t="s">
        <v>129</v>
      </c>
      <c r="BE90" s="134">
        <f>IF($U$90="základní",$N$90,0)</f>
        <v>0</v>
      </c>
      <c r="BF90" s="134">
        <f>IF($U$90="snížená",$N$90,0)</f>
        <v>0</v>
      </c>
      <c r="BG90" s="134">
        <f>IF($U$90="zákl. přenesená",$N$90,0)</f>
        <v>0</v>
      </c>
      <c r="BH90" s="134">
        <f>IF($U$90="sníž. přenesená",$N$90,0)</f>
        <v>0</v>
      </c>
      <c r="BI90" s="134">
        <f>IF($U$90="nulová",$N$90,0)</f>
        <v>0</v>
      </c>
      <c r="BJ90" s="89" t="s">
        <v>83</v>
      </c>
      <c r="BK90" s="134">
        <f>ROUND($L$90*$K$90,2)</f>
        <v>0</v>
      </c>
    </row>
    <row r="91" spans="2:47" s="6" customFormat="1" ht="16.5" customHeight="1">
      <c r="B91" s="21"/>
      <c r="C91" s="22"/>
      <c r="D91" s="22"/>
      <c r="E91" s="22"/>
      <c r="F91" s="220" t="s">
        <v>370</v>
      </c>
      <c r="G91" s="186"/>
      <c r="H91" s="186"/>
      <c r="I91" s="186"/>
      <c r="J91" s="186"/>
      <c r="K91" s="186"/>
      <c r="L91" s="186"/>
      <c r="M91" s="186"/>
      <c r="N91" s="186"/>
      <c r="O91" s="186"/>
      <c r="P91" s="186"/>
      <c r="Q91" s="186"/>
      <c r="R91" s="186"/>
      <c r="S91" s="41"/>
      <c r="T91" s="50"/>
      <c r="U91" s="22"/>
      <c r="V91" s="22"/>
      <c r="W91" s="22"/>
      <c r="X91" s="22"/>
      <c r="Y91" s="22"/>
      <c r="Z91" s="22"/>
      <c r="AA91" s="51"/>
      <c r="AT91" s="6" t="s">
        <v>137</v>
      </c>
      <c r="AU91" s="6" t="s">
        <v>144</v>
      </c>
    </row>
    <row r="92" spans="2:47" s="6" customFormat="1" ht="192" customHeight="1">
      <c r="B92" s="21"/>
      <c r="C92" s="22"/>
      <c r="D92" s="22"/>
      <c r="E92" s="22"/>
      <c r="F92" s="221" t="s">
        <v>371</v>
      </c>
      <c r="G92" s="186"/>
      <c r="H92" s="186"/>
      <c r="I92" s="186"/>
      <c r="J92" s="186"/>
      <c r="K92" s="186"/>
      <c r="L92" s="186"/>
      <c r="M92" s="186"/>
      <c r="N92" s="186"/>
      <c r="O92" s="186"/>
      <c r="P92" s="186"/>
      <c r="Q92" s="186"/>
      <c r="R92" s="186"/>
      <c r="S92" s="41"/>
      <c r="T92" s="50"/>
      <c r="U92" s="22"/>
      <c r="V92" s="22"/>
      <c r="W92" s="22"/>
      <c r="X92" s="22"/>
      <c r="Y92" s="22"/>
      <c r="Z92" s="22"/>
      <c r="AA92" s="51"/>
      <c r="AT92" s="6" t="s">
        <v>139</v>
      </c>
      <c r="AU92" s="6" t="s">
        <v>144</v>
      </c>
    </row>
    <row r="93" spans="2:51" s="6" customFormat="1" ht="15.75" customHeight="1">
      <c r="B93" s="141"/>
      <c r="C93" s="142"/>
      <c r="D93" s="142"/>
      <c r="E93" s="142"/>
      <c r="F93" s="224" t="s">
        <v>372</v>
      </c>
      <c r="G93" s="225"/>
      <c r="H93" s="225"/>
      <c r="I93" s="225"/>
      <c r="J93" s="142"/>
      <c r="K93" s="144">
        <v>8</v>
      </c>
      <c r="L93" s="142"/>
      <c r="M93" s="142"/>
      <c r="N93" s="142"/>
      <c r="O93" s="142"/>
      <c r="P93" s="142"/>
      <c r="Q93" s="142"/>
      <c r="R93" s="142"/>
      <c r="S93" s="145"/>
      <c r="T93" s="146"/>
      <c r="U93" s="142"/>
      <c r="V93" s="142"/>
      <c r="W93" s="142"/>
      <c r="X93" s="142"/>
      <c r="Y93" s="142"/>
      <c r="Z93" s="142"/>
      <c r="AA93" s="147"/>
      <c r="AT93" s="148" t="s">
        <v>141</v>
      </c>
      <c r="AU93" s="148" t="s">
        <v>144</v>
      </c>
      <c r="AV93" s="148" t="s">
        <v>83</v>
      </c>
      <c r="AW93" s="148" t="s">
        <v>103</v>
      </c>
      <c r="AX93" s="148" t="s">
        <v>16</v>
      </c>
      <c r="AY93" s="148" t="s">
        <v>129</v>
      </c>
    </row>
    <row r="94" spans="2:63" s="114" customFormat="1" ht="23.25" customHeight="1">
      <c r="B94" s="115"/>
      <c r="C94" s="116"/>
      <c r="D94" s="124" t="s">
        <v>354</v>
      </c>
      <c r="E94" s="116"/>
      <c r="F94" s="116"/>
      <c r="G94" s="116"/>
      <c r="H94" s="116"/>
      <c r="I94" s="116"/>
      <c r="J94" s="116"/>
      <c r="K94" s="116"/>
      <c r="L94" s="116"/>
      <c r="M94" s="116"/>
      <c r="N94" s="235">
        <f>$BK$94</f>
        <v>0</v>
      </c>
      <c r="O94" s="234"/>
      <c r="P94" s="234"/>
      <c r="Q94" s="234"/>
      <c r="R94" s="116"/>
      <c r="S94" s="118"/>
      <c r="T94" s="119"/>
      <c r="U94" s="116"/>
      <c r="V94" s="116"/>
      <c r="W94" s="120">
        <f>SUM($W$95:$W$98)</f>
        <v>0</v>
      </c>
      <c r="X94" s="116"/>
      <c r="Y94" s="120">
        <f>SUM($Y$95:$Y$98)</f>
        <v>0</v>
      </c>
      <c r="Z94" s="116"/>
      <c r="AA94" s="121">
        <f>SUM($AA$95:$AA$98)</f>
        <v>0</v>
      </c>
      <c r="AR94" s="122" t="s">
        <v>135</v>
      </c>
      <c r="AT94" s="122" t="s">
        <v>69</v>
      </c>
      <c r="AU94" s="122" t="s">
        <v>83</v>
      </c>
      <c r="AY94" s="122" t="s">
        <v>129</v>
      </c>
      <c r="BK94" s="123">
        <f>SUM($BK$95:$BK$98)</f>
        <v>0</v>
      </c>
    </row>
    <row r="95" spans="2:63" s="6" customFormat="1" ht="27" customHeight="1">
      <c r="B95" s="21"/>
      <c r="C95" s="125" t="s">
        <v>198</v>
      </c>
      <c r="D95" s="125" t="s">
        <v>130</v>
      </c>
      <c r="E95" s="126" t="s">
        <v>373</v>
      </c>
      <c r="F95" s="216" t="s">
        <v>374</v>
      </c>
      <c r="G95" s="217"/>
      <c r="H95" s="217"/>
      <c r="I95" s="217"/>
      <c r="J95" s="128" t="s">
        <v>185</v>
      </c>
      <c r="K95" s="129">
        <v>2</v>
      </c>
      <c r="L95" s="218"/>
      <c r="M95" s="217"/>
      <c r="N95" s="219">
        <f>ROUND($L$95*$K$95,2)</f>
        <v>0</v>
      </c>
      <c r="O95" s="217"/>
      <c r="P95" s="217"/>
      <c r="Q95" s="217"/>
      <c r="R95" s="127"/>
      <c r="S95" s="41"/>
      <c r="T95" s="130"/>
      <c r="U95" s="131" t="s">
        <v>42</v>
      </c>
      <c r="V95" s="22"/>
      <c r="W95" s="22"/>
      <c r="X95" s="132">
        <v>0</v>
      </c>
      <c r="Y95" s="132">
        <f>$X$95*$K$95</f>
        <v>0</v>
      </c>
      <c r="Z95" s="132">
        <v>0</v>
      </c>
      <c r="AA95" s="133">
        <f>$Z$95*$K$95</f>
        <v>0</v>
      </c>
      <c r="AR95" s="89" t="s">
        <v>375</v>
      </c>
      <c r="AT95" s="89" t="s">
        <v>130</v>
      </c>
      <c r="AU95" s="89" t="s">
        <v>144</v>
      </c>
      <c r="AY95" s="6" t="s">
        <v>129</v>
      </c>
      <c r="BE95" s="134">
        <f>IF($U$95="základní",$N$95,0)</f>
        <v>0</v>
      </c>
      <c r="BF95" s="134">
        <f>IF($U$95="snížená",$N$95,0)</f>
        <v>0</v>
      </c>
      <c r="BG95" s="134">
        <f>IF($U$95="zákl. přenesená",$N$95,0)</f>
        <v>0</v>
      </c>
      <c r="BH95" s="134">
        <f>IF($U$95="sníž. přenesená",$N$95,0)</f>
        <v>0</v>
      </c>
      <c r="BI95" s="134">
        <f>IF($U$95="nulová",$N$95,0)</f>
        <v>0</v>
      </c>
      <c r="BJ95" s="89" t="s">
        <v>83</v>
      </c>
      <c r="BK95" s="134">
        <f>ROUND($L$95*$K$95,2)</f>
        <v>0</v>
      </c>
    </row>
    <row r="96" spans="2:51" s="6" customFormat="1" ht="15.75" customHeight="1">
      <c r="B96" s="141"/>
      <c r="C96" s="142"/>
      <c r="D96" s="142"/>
      <c r="E96" s="143"/>
      <c r="F96" s="224" t="s">
        <v>83</v>
      </c>
      <c r="G96" s="225"/>
      <c r="H96" s="225"/>
      <c r="I96" s="225"/>
      <c r="J96" s="142"/>
      <c r="K96" s="144">
        <v>2</v>
      </c>
      <c r="L96" s="142"/>
      <c r="M96" s="142"/>
      <c r="N96" s="142"/>
      <c r="O96" s="142"/>
      <c r="P96" s="142"/>
      <c r="Q96" s="142"/>
      <c r="R96" s="142"/>
      <c r="S96" s="145"/>
      <c r="T96" s="146"/>
      <c r="U96" s="142"/>
      <c r="V96" s="142"/>
      <c r="W96" s="142"/>
      <c r="X96" s="142"/>
      <c r="Y96" s="142"/>
      <c r="Z96" s="142"/>
      <c r="AA96" s="147"/>
      <c r="AT96" s="148" t="s">
        <v>141</v>
      </c>
      <c r="AU96" s="148" t="s">
        <v>144</v>
      </c>
      <c r="AV96" s="148" t="s">
        <v>83</v>
      </c>
      <c r="AW96" s="148" t="s">
        <v>103</v>
      </c>
      <c r="AX96" s="148" t="s">
        <v>16</v>
      </c>
      <c r="AY96" s="148" t="s">
        <v>129</v>
      </c>
    </row>
    <row r="97" spans="2:63" s="6" customFormat="1" ht="27" customHeight="1">
      <c r="B97" s="21"/>
      <c r="C97" s="125" t="s">
        <v>190</v>
      </c>
      <c r="D97" s="125" t="s">
        <v>130</v>
      </c>
      <c r="E97" s="126" t="s">
        <v>376</v>
      </c>
      <c r="F97" s="216" t="s">
        <v>377</v>
      </c>
      <c r="G97" s="217"/>
      <c r="H97" s="217"/>
      <c r="I97" s="217"/>
      <c r="J97" s="128" t="s">
        <v>378</v>
      </c>
      <c r="K97" s="129">
        <v>8</v>
      </c>
      <c r="L97" s="218"/>
      <c r="M97" s="217"/>
      <c r="N97" s="219">
        <f>ROUND($L$97*$K$97,2)</f>
        <v>0</v>
      </c>
      <c r="O97" s="217"/>
      <c r="P97" s="217"/>
      <c r="Q97" s="217"/>
      <c r="R97" s="127"/>
      <c r="S97" s="41"/>
      <c r="T97" s="130"/>
      <c r="U97" s="131" t="s">
        <v>42</v>
      </c>
      <c r="V97" s="22"/>
      <c r="W97" s="22"/>
      <c r="X97" s="132">
        <v>0</v>
      </c>
      <c r="Y97" s="132">
        <f>$X$97*$K$97</f>
        <v>0</v>
      </c>
      <c r="Z97" s="132">
        <v>0</v>
      </c>
      <c r="AA97" s="133">
        <f>$Z$97*$K$97</f>
        <v>0</v>
      </c>
      <c r="AR97" s="89" t="s">
        <v>375</v>
      </c>
      <c r="AT97" s="89" t="s">
        <v>130</v>
      </c>
      <c r="AU97" s="89" t="s">
        <v>144</v>
      </c>
      <c r="AY97" s="6" t="s">
        <v>129</v>
      </c>
      <c r="BE97" s="134">
        <f>IF($U$97="základní",$N$97,0)</f>
        <v>0</v>
      </c>
      <c r="BF97" s="134">
        <f>IF($U$97="snížená",$N$97,0)</f>
        <v>0</v>
      </c>
      <c r="BG97" s="134">
        <f>IF($U$97="zákl. přenesená",$N$97,0)</f>
        <v>0</v>
      </c>
      <c r="BH97" s="134">
        <f>IF($U$97="sníž. přenesená",$N$97,0)</f>
        <v>0</v>
      </c>
      <c r="BI97" s="134">
        <f>IF($U$97="nulová",$N$97,0)</f>
        <v>0</v>
      </c>
      <c r="BJ97" s="89" t="s">
        <v>83</v>
      </c>
      <c r="BK97" s="134">
        <f>ROUND($L$97*$K$97,2)</f>
        <v>0</v>
      </c>
    </row>
    <row r="98" spans="2:51" s="6" customFormat="1" ht="15.75" customHeight="1">
      <c r="B98" s="141"/>
      <c r="C98" s="142"/>
      <c r="D98" s="142"/>
      <c r="E98" s="143"/>
      <c r="F98" s="224" t="s">
        <v>379</v>
      </c>
      <c r="G98" s="225"/>
      <c r="H98" s="225"/>
      <c r="I98" s="225"/>
      <c r="J98" s="142"/>
      <c r="K98" s="144">
        <v>8</v>
      </c>
      <c r="L98" s="142"/>
      <c r="M98" s="142"/>
      <c r="N98" s="142"/>
      <c r="O98" s="142"/>
      <c r="P98" s="142"/>
      <c r="Q98" s="142"/>
      <c r="R98" s="142"/>
      <c r="S98" s="145"/>
      <c r="T98" s="146"/>
      <c r="U98" s="142"/>
      <c r="V98" s="142"/>
      <c r="W98" s="142"/>
      <c r="X98" s="142"/>
      <c r="Y98" s="142"/>
      <c r="Z98" s="142"/>
      <c r="AA98" s="147"/>
      <c r="AT98" s="148" t="s">
        <v>141</v>
      </c>
      <c r="AU98" s="148" t="s">
        <v>144</v>
      </c>
      <c r="AV98" s="148" t="s">
        <v>83</v>
      </c>
      <c r="AW98" s="148" t="s">
        <v>103</v>
      </c>
      <c r="AX98" s="148" t="s">
        <v>16</v>
      </c>
      <c r="AY98" s="148" t="s">
        <v>129</v>
      </c>
    </row>
    <row r="99" spans="2:63" s="114" customFormat="1" ht="23.25" customHeight="1">
      <c r="B99" s="115"/>
      <c r="C99" s="116"/>
      <c r="D99" s="124" t="s">
        <v>355</v>
      </c>
      <c r="E99" s="116"/>
      <c r="F99" s="116"/>
      <c r="G99" s="116"/>
      <c r="H99" s="116"/>
      <c r="I99" s="116"/>
      <c r="J99" s="116"/>
      <c r="K99" s="116"/>
      <c r="L99" s="116"/>
      <c r="M99" s="116"/>
      <c r="N99" s="235">
        <f>$BK$99</f>
        <v>0</v>
      </c>
      <c r="O99" s="234"/>
      <c r="P99" s="234"/>
      <c r="Q99" s="234"/>
      <c r="R99" s="116"/>
      <c r="S99" s="118"/>
      <c r="T99" s="119"/>
      <c r="U99" s="116"/>
      <c r="V99" s="116"/>
      <c r="W99" s="120">
        <f>SUM($W$100:$W$101)</f>
        <v>0</v>
      </c>
      <c r="X99" s="116"/>
      <c r="Y99" s="120">
        <f>SUM($Y$100:$Y$101)</f>
        <v>0</v>
      </c>
      <c r="Z99" s="116"/>
      <c r="AA99" s="121">
        <f>SUM($AA$100:$AA$101)</f>
        <v>0</v>
      </c>
      <c r="AR99" s="122" t="s">
        <v>135</v>
      </c>
      <c r="AT99" s="122" t="s">
        <v>69</v>
      </c>
      <c r="AU99" s="122" t="s">
        <v>83</v>
      </c>
      <c r="AY99" s="122" t="s">
        <v>129</v>
      </c>
      <c r="BK99" s="123">
        <f>SUM($BK$100:$BK$101)</f>
        <v>0</v>
      </c>
    </row>
    <row r="100" spans="2:63" s="6" customFormat="1" ht="15.75" customHeight="1">
      <c r="B100" s="21"/>
      <c r="C100" s="125" t="s">
        <v>380</v>
      </c>
      <c r="D100" s="125" t="s">
        <v>130</v>
      </c>
      <c r="E100" s="126" t="s">
        <v>381</v>
      </c>
      <c r="F100" s="216" t="s">
        <v>382</v>
      </c>
      <c r="G100" s="217"/>
      <c r="H100" s="217"/>
      <c r="I100" s="217"/>
      <c r="J100" s="128" t="s">
        <v>383</v>
      </c>
      <c r="K100" s="129">
        <v>192</v>
      </c>
      <c r="L100" s="218"/>
      <c r="M100" s="217"/>
      <c r="N100" s="219">
        <f>ROUND($L$100*$K$100,2)</f>
        <v>0</v>
      </c>
      <c r="O100" s="217"/>
      <c r="P100" s="217"/>
      <c r="Q100" s="217"/>
      <c r="R100" s="127"/>
      <c r="S100" s="41"/>
      <c r="T100" s="130"/>
      <c r="U100" s="131" t="s">
        <v>42</v>
      </c>
      <c r="V100" s="22"/>
      <c r="W100" s="22"/>
      <c r="X100" s="132">
        <v>0</v>
      </c>
      <c r="Y100" s="132">
        <f>$X$100*$K$100</f>
        <v>0</v>
      </c>
      <c r="Z100" s="132">
        <v>0</v>
      </c>
      <c r="AA100" s="133">
        <f>$Z$100*$K$100</f>
        <v>0</v>
      </c>
      <c r="AR100" s="89" t="s">
        <v>375</v>
      </c>
      <c r="AT100" s="89" t="s">
        <v>130</v>
      </c>
      <c r="AU100" s="89" t="s">
        <v>144</v>
      </c>
      <c r="AY100" s="6" t="s">
        <v>129</v>
      </c>
      <c r="BE100" s="134">
        <f>IF($U$100="základní",$N$100,0)</f>
        <v>0</v>
      </c>
      <c r="BF100" s="134">
        <f>IF($U$100="snížená",$N$100,0)</f>
        <v>0</v>
      </c>
      <c r="BG100" s="134">
        <f>IF($U$100="zákl. přenesená",$N$100,0)</f>
        <v>0</v>
      </c>
      <c r="BH100" s="134">
        <f>IF($U$100="sníž. přenesená",$N$100,0)</f>
        <v>0</v>
      </c>
      <c r="BI100" s="134">
        <f>IF($U$100="nulová",$N$100,0)</f>
        <v>0</v>
      </c>
      <c r="BJ100" s="89" t="s">
        <v>83</v>
      </c>
      <c r="BK100" s="134">
        <f>ROUND($L$100*$K$100,2)</f>
        <v>0</v>
      </c>
    </row>
    <row r="101" spans="2:51" s="6" customFormat="1" ht="15.75" customHeight="1">
      <c r="B101" s="141"/>
      <c r="C101" s="142"/>
      <c r="D101" s="142"/>
      <c r="E101" s="143"/>
      <c r="F101" s="224" t="s">
        <v>384</v>
      </c>
      <c r="G101" s="225"/>
      <c r="H101" s="225"/>
      <c r="I101" s="225"/>
      <c r="J101" s="142"/>
      <c r="K101" s="144">
        <v>192</v>
      </c>
      <c r="L101" s="142"/>
      <c r="M101" s="142"/>
      <c r="N101" s="142"/>
      <c r="O101" s="142"/>
      <c r="P101" s="142"/>
      <c r="Q101" s="142"/>
      <c r="R101" s="142"/>
      <c r="S101" s="145"/>
      <c r="T101" s="146"/>
      <c r="U101" s="142"/>
      <c r="V101" s="142"/>
      <c r="W101" s="142"/>
      <c r="X101" s="142"/>
      <c r="Y101" s="142"/>
      <c r="Z101" s="142"/>
      <c r="AA101" s="147"/>
      <c r="AT101" s="148" t="s">
        <v>141</v>
      </c>
      <c r="AU101" s="148" t="s">
        <v>144</v>
      </c>
      <c r="AV101" s="148" t="s">
        <v>83</v>
      </c>
      <c r="AW101" s="148" t="s">
        <v>103</v>
      </c>
      <c r="AX101" s="148" t="s">
        <v>16</v>
      </c>
      <c r="AY101" s="148" t="s">
        <v>129</v>
      </c>
    </row>
    <row r="102" spans="2:63" s="114" customFormat="1" ht="23.25" customHeight="1">
      <c r="B102" s="115"/>
      <c r="C102" s="116"/>
      <c r="D102" s="124" t="s">
        <v>356</v>
      </c>
      <c r="E102" s="116"/>
      <c r="F102" s="116"/>
      <c r="G102" s="116"/>
      <c r="H102" s="116"/>
      <c r="I102" s="116"/>
      <c r="J102" s="116"/>
      <c r="K102" s="116"/>
      <c r="L102" s="116"/>
      <c r="M102" s="116"/>
      <c r="N102" s="235">
        <f>$BK$102</f>
        <v>0</v>
      </c>
      <c r="O102" s="234"/>
      <c r="P102" s="234"/>
      <c r="Q102" s="234"/>
      <c r="R102" s="116"/>
      <c r="S102" s="118"/>
      <c r="T102" s="119"/>
      <c r="U102" s="116"/>
      <c r="V102" s="116"/>
      <c r="W102" s="120">
        <f>SUM($W$103:$W$115)</f>
        <v>0</v>
      </c>
      <c r="X102" s="116"/>
      <c r="Y102" s="120">
        <f>SUM($Y$103:$Y$115)</f>
        <v>0.0002</v>
      </c>
      <c r="Z102" s="116"/>
      <c r="AA102" s="121">
        <f>SUM($AA$103:$AA$115)</f>
        <v>0</v>
      </c>
      <c r="AR102" s="122" t="s">
        <v>135</v>
      </c>
      <c r="AT102" s="122" t="s">
        <v>69</v>
      </c>
      <c r="AU102" s="122" t="s">
        <v>83</v>
      </c>
      <c r="AY102" s="122" t="s">
        <v>129</v>
      </c>
      <c r="BK102" s="123">
        <f>SUM($BK$103:$BK$115)</f>
        <v>0</v>
      </c>
    </row>
    <row r="103" spans="2:63" s="6" customFormat="1" ht="27" customHeight="1">
      <c r="B103" s="21"/>
      <c r="C103" s="125" t="s">
        <v>7</v>
      </c>
      <c r="D103" s="125" t="s">
        <v>130</v>
      </c>
      <c r="E103" s="126" t="s">
        <v>385</v>
      </c>
      <c r="F103" s="216" t="s">
        <v>386</v>
      </c>
      <c r="G103" s="217"/>
      <c r="H103" s="217"/>
      <c r="I103" s="217"/>
      <c r="J103" s="128" t="s">
        <v>185</v>
      </c>
      <c r="K103" s="129">
        <v>2</v>
      </c>
      <c r="L103" s="218"/>
      <c r="M103" s="217"/>
      <c r="N103" s="219">
        <f>ROUND($L$103*$K$103,2)</f>
        <v>0</v>
      </c>
      <c r="O103" s="217"/>
      <c r="P103" s="217"/>
      <c r="Q103" s="217"/>
      <c r="R103" s="127"/>
      <c r="S103" s="41"/>
      <c r="T103" s="130"/>
      <c r="U103" s="131" t="s">
        <v>42</v>
      </c>
      <c r="V103" s="22"/>
      <c r="W103" s="22"/>
      <c r="X103" s="132">
        <v>0</v>
      </c>
      <c r="Y103" s="132">
        <f>$X$103*$K$103</f>
        <v>0</v>
      </c>
      <c r="Z103" s="132">
        <v>0</v>
      </c>
      <c r="AA103" s="133">
        <f>$Z$103*$K$103</f>
        <v>0</v>
      </c>
      <c r="AR103" s="89" t="s">
        <v>375</v>
      </c>
      <c r="AT103" s="89" t="s">
        <v>130</v>
      </c>
      <c r="AU103" s="89" t="s">
        <v>144</v>
      </c>
      <c r="AY103" s="6" t="s">
        <v>129</v>
      </c>
      <c r="BE103" s="134">
        <f>IF($U$103="základní",$N$103,0)</f>
        <v>0</v>
      </c>
      <c r="BF103" s="134">
        <f>IF($U$103="snížená",$N$103,0)</f>
        <v>0</v>
      </c>
      <c r="BG103" s="134">
        <f>IF($U$103="zákl. přenesená",$N$103,0)</f>
        <v>0</v>
      </c>
      <c r="BH103" s="134">
        <f>IF($U$103="sníž. přenesená",$N$103,0)</f>
        <v>0</v>
      </c>
      <c r="BI103" s="134">
        <f>IF($U$103="nulová",$N$103,0)</f>
        <v>0</v>
      </c>
      <c r="BJ103" s="89" t="s">
        <v>83</v>
      </c>
      <c r="BK103" s="134">
        <f>ROUND($L$103*$K$103,2)</f>
        <v>0</v>
      </c>
    </row>
    <row r="104" spans="2:51" s="6" customFormat="1" ht="15.75" customHeight="1">
      <c r="B104" s="141"/>
      <c r="C104" s="142"/>
      <c r="D104" s="142"/>
      <c r="E104" s="143"/>
      <c r="F104" s="224" t="s">
        <v>83</v>
      </c>
      <c r="G104" s="225"/>
      <c r="H104" s="225"/>
      <c r="I104" s="225"/>
      <c r="J104" s="142"/>
      <c r="K104" s="144">
        <v>2</v>
      </c>
      <c r="L104" s="142"/>
      <c r="M104" s="142"/>
      <c r="N104" s="142"/>
      <c r="O104" s="142"/>
      <c r="P104" s="142"/>
      <c r="Q104" s="142"/>
      <c r="R104" s="142"/>
      <c r="S104" s="145"/>
      <c r="T104" s="146"/>
      <c r="U104" s="142"/>
      <c r="V104" s="142"/>
      <c r="W104" s="142"/>
      <c r="X104" s="142"/>
      <c r="Y104" s="142"/>
      <c r="Z104" s="142"/>
      <c r="AA104" s="147"/>
      <c r="AT104" s="148" t="s">
        <v>141</v>
      </c>
      <c r="AU104" s="148" t="s">
        <v>144</v>
      </c>
      <c r="AV104" s="148" t="s">
        <v>83</v>
      </c>
      <c r="AW104" s="148" t="s">
        <v>103</v>
      </c>
      <c r="AX104" s="148" t="s">
        <v>16</v>
      </c>
      <c r="AY104" s="148" t="s">
        <v>129</v>
      </c>
    </row>
    <row r="105" spans="2:63" s="6" customFormat="1" ht="27" customHeight="1">
      <c r="B105" s="21"/>
      <c r="C105" s="125" t="s">
        <v>212</v>
      </c>
      <c r="D105" s="125" t="s">
        <v>130</v>
      </c>
      <c r="E105" s="126" t="s">
        <v>387</v>
      </c>
      <c r="F105" s="216" t="s">
        <v>388</v>
      </c>
      <c r="G105" s="217"/>
      <c r="H105" s="217"/>
      <c r="I105" s="217"/>
      <c r="J105" s="128" t="s">
        <v>133</v>
      </c>
      <c r="K105" s="129">
        <v>8</v>
      </c>
      <c r="L105" s="218"/>
      <c r="M105" s="217"/>
      <c r="N105" s="219">
        <f>ROUND($L$105*$K$105,2)</f>
        <v>0</v>
      </c>
      <c r="O105" s="217"/>
      <c r="P105" s="217"/>
      <c r="Q105" s="217"/>
      <c r="R105" s="127" t="s">
        <v>134</v>
      </c>
      <c r="S105" s="41"/>
      <c r="T105" s="130"/>
      <c r="U105" s="131" t="s">
        <v>42</v>
      </c>
      <c r="V105" s="22"/>
      <c r="W105" s="22"/>
      <c r="X105" s="132">
        <v>0</v>
      </c>
      <c r="Y105" s="132">
        <f>$X$105*$K$105</f>
        <v>0</v>
      </c>
      <c r="Z105" s="132">
        <v>0</v>
      </c>
      <c r="AA105" s="133">
        <f>$Z$105*$K$105</f>
        <v>0</v>
      </c>
      <c r="AR105" s="89" t="s">
        <v>135</v>
      </c>
      <c r="AT105" s="89" t="s">
        <v>130</v>
      </c>
      <c r="AU105" s="89" t="s">
        <v>144</v>
      </c>
      <c r="AY105" s="6" t="s">
        <v>129</v>
      </c>
      <c r="BE105" s="134">
        <f>IF($U$105="základní",$N$105,0)</f>
        <v>0</v>
      </c>
      <c r="BF105" s="134">
        <f>IF($U$105="snížená",$N$105,0)</f>
        <v>0</v>
      </c>
      <c r="BG105" s="134">
        <f>IF($U$105="zákl. přenesená",$N$105,0)</f>
        <v>0</v>
      </c>
      <c r="BH105" s="134">
        <f>IF($U$105="sníž. přenesená",$N$105,0)</f>
        <v>0</v>
      </c>
      <c r="BI105" s="134">
        <f>IF($U$105="nulová",$N$105,0)</f>
        <v>0</v>
      </c>
      <c r="BJ105" s="89" t="s">
        <v>83</v>
      </c>
      <c r="BK105" s="134">
        <f>ROUND($L$105*$K$105,2)</f>
        <v>0</v>
      </c>
    </row>
    <row r="106" spans="2:47" s="6" customFormat="1" ht="16.5" customHeight="1">
      <c r="B106" s="21"/>
      <c r="C106" s="22"/>
      <c r="D106" s="22"/>
      <c r="E106" s="22"/>
      <c r="F106" s="220" t="s">
        <v>389</v>
      </c>
      <c r="G106" s="186"/>
      <c r="H106" s="186"/>
      <c r="I106" s="186"/>
      <c r="J106" s="186"/>
      <c r="K106" s="186"/>
      <c r="L106" s="186"/>
      <c r="M106" s="186"/>
      <c r="N106" s="186"/>
      <c r="O106" s="186"/>
      <c r="P106" s="186"/>
      <c r="Q106" s="186"/>
      <c r="R106" s="186"/>
      <c r="S106" s="41"/>
      <c r="T106" s="50"/>
      <c r="U106" s="22"/>
      <c r="V106" s="22"/>
      <c r="W106" s="22"/>
      <c r="X106" s="22"/>
      <c r="Y106" s="22"/>
      <c r="Z106" s="22"/>
      <c r="AA106" s="51"/>
      <c r="AT106" s="6" t="s">
        <v>137</v>
      </c>
      <c r="AU106" s="6" t="s">
        <v>144</v>
      </c>
    </row>
    <row r="107" spans="2:47" s="6" customFormat="1" ht="109.5" customHeight="1">
      <c r="B107" s="21"/>
      <c r="C107" s="22"/>
      <c r="D107" s="22"/>
      <c r="E107" s="22"/>
      <c r="F107" s="221" t="s">
        <v>390</v>
      </c>
      <c r="G107" s="186"/>
      <c r="H107" s="186"/>
      <c r="I107" s="186"/>
      <c r="J107" s="186"/>
      <c r="K107" s="186"/>
      <c r="L107" s="186"/>
      <c r="M107" s="186"/>
      <c r="N107" s="186"/>
      <c r="O107" s="186"/>
      <c r="P107" s="186"/>
      <c r="Q107" s="186"/>
      <c r="R107" s="186"/>
      <c r="S107" s="41"/>
      <c r="T107" s="50"/>
      <c r="U107" s="22"/>
      <c r="V107" s="22"/>
      <c r="W107" s="22"/>
      <c r="X107" s="22"/>
      <c r="Y107" s="22"/>
      <c r="Z107" s="22"/>
      <c r="AA107" s="51"/>
      <c r="AT107" s="6" t="s">
        <v>139</v>
      </c>
      <c r="AU107" s="6" t="s">
        <v>144</v>
      </c>
    </row>
    <row r="108" spans="2:51" s="6" customFormat="1" ht="15.75" customHeight="1">
      <c r="B108" s="141"/>
      <c r="C108" s="142"/>
      <c r="D108" s="142"/>
      <c r="E108" s="142"/>
      <c r="F108" s="224" t="s">
        <v>391</v>
      </c>
      <c r="G108" s="225"/>
      <c r="H108" s="225"/>
      <c r="I108" s="225"/>
      <c r="J108" s="142"/>
      <c r="K108" s="144">
        <v>8</v>
      </c>
      <c r="L108" s="142"/>
      <c r="M108" s="142"/>
      <c r="N108" s="142"/>
      <c r="O108" s="142"/>
      <c r="P108" s="142"/>
      <c r="Q108" s="142"/>
      <c r="R108" s="142"/>
      <c r="S108" s="145"/>
      <c r="T108" s="146"/>
      <c r="U108" s="142"/>
      <c r="V108" s="142"/>
      <c r="W108" s="142"/>
      <c r="X108" s="142"/>
      <c r="Y108" s="142"/>
      <c r="Z108" s="142"/>
      <c r="AA108" s="147"/>
      <c r="AT108" s="148" t="s">
        <v>141</v>
      </c>
      <c r="AU108" s="148" t="s">
        <v>144</v>
      </c>
      <c r="AV108" s="148" t="s">
        <v>83</v>
      </c>
      <c r="AW108" s="148" t="s">
        <v>103</v>
      </c>
      <c r="AX108" s="148" t="s">
        <v>16</v>
      </c>
      <c r="AY108" s="148" t="s">
        <v>129</v>
      </c>
    </row>
    <row r="109" spans="2:63" s="6" customFormat="1" ht="15.75" customHeight="1">
      <c r="B109" s="21"/>
      <c r="C109" s="156" t="s">
        <v>219</v>
      </c>
      <c r="D109" s="156" t="s">
        <v>191</v>
      </c>
      <c r="E109" s="157" t="s">
        <v>392</v>
      </c>
      <c r="F109" s="228" t="s">
        <v>393</v>
      </c>
      <c r="G109" s="229"/>
      <c r="H109" s="229"/>
      <c r="I109" s="229"/>
      <c r="J109" s="158" t="s">
        <v>324</v>
      </c>
      <c r="K109" s="159">
        <v>0.2</v>
      </c>
      <c r="L109" s="230"/>
      <c r="M109" s="229"/>
      <c r="N109" s="231">
        <f>ROUND($L$109*$K$109,2)</f>
        <v>0</v>
      </c>
      <c r="O109" s="217"/>
      <c r="P109" s="217"/>
      <c r="Q109" s="217"/>
      <c r="R109" s="127" t="s">
        <v>134</v>
      </c>
      <c r="S109" s="41"/>
      <c r="T109" s="130"/>
      <c r="U109" s="131" t="s">
        <v>42</v>
      </c>
      <c r="V109" s="22"/>
      <c r="W109" s="22"/>
      <c r="X109" s="132">
        <v>0.001</v>
      </c>
      <c r="Y109" s="132">
        <f>$X$109*$K$109</f>
        <v>0.0002</v>
      </c>
      <c r="Z109" s="132">
        <v>0</v>
      </c>
      <c r="AA109" s="133">
        <f>$Z$109*$K$109</f>
        <v>0</v>
      </c>
      <c r="AR109" s="89" t="s">
        <v>194</v>
      </c>
      <c r="AT109" s="89" t="s">
        <v>191</v>
      </c>
      <c r="AU109" s="89" t="s">
        <v>144</v>
      </c>
      <c r="AY109" s="6" t="s">
        <v>129</v>
      </c>
      <c r="BE109" s="134">
        <f>IF($U$109="základní",$N$109,0)</f>
        <v>0</v>
      </c>
      <c r="BF109" s="134">
        <f>IF($U$109="snížená",$N$109,0)</f>
        <v>0</v>
      </c>
      <c r="BG109" s="134">
        <f>IF($U$109="zákl. přenesená",$N$109,0)</f>
        <v>0</v>
      </c>
      <c r="BH109" s="134">
        <f>IF($U$109="sníž. přenesená",$N$109,0)</f>
        <v>0</v>
      </c>
      <c r="BI109" s="134">
        <f>IF($U$109="nulová",$N$109,0)</f>
        <v>0</v>
      </c>
      <c r="BJ109" s="89" t="s">
        <v>83</v>
      </c>
      <c r="BK109" s="134">
        <f>ROUND($L$109*$K$109,2)</f>
        <v>0</v>
      </c>
    </row>
    <row r="110" spans="2:47" s="6" customFormat="1" ht="16.5" customHeight="1">
      <c r="B110" s="21"/>
      <c r="C110" s="22"/>
      <c r="D110" s="22"/>
      <c r="E110" s="22"/>
      <c r="F110" s="220" t="s">
        <v>394</v>
      </c>
      <c r="G110" s="186"/>
      <c r="H110" s="186"/>
      <c r="I110" s="186"/>
      <c r="J110" s="186"/>
      <c r="K110" s="186"/>
      <c r="L110" s="186"/>
      <c r="M110" s="186"/>
      <c r="N110" s="186"/>
      <c r="O110" s="186"/>
      <c r="P110" s="186"/>
      <c r="Q110" s="186"/>
      <c r="R110" s="186"/>
      <c r="S110" s="41"/>
      <c r="T110" s="50"/>
      <c r="U110" s="22"/>
      <c r="V110" s="22"/>
      <c r="W110" s="22"/>
      <c r="X110" s="22"/>
      <c r="Y110" s="22"/>
      <c r="Z110" s="22"/>
      <c r="AA110" s="51"/>
      <c r="AT110" s="6" t="s">
        <v>137</v>
      </c>
      <c r="AU110" s="6" t="s">
        <v>144</v>
      </c>
    </row>
    <row r="111" spans="2:51" s="6" customFormat="1" ht="15.75" customHeight="1">
      <c r="B111" s="141"/>
      <c r="C111" s="142"/>
      <c r="D111" s="142"/>
      <c r="E111" s="142"/>
      <c r="F111" s="224" t="s">
        <v>395</v>
      </c>
      <c r="G111" s="225"/>
      <c r="H111" s="225"/>
      <c r="I111" s="225"/>
      <c r="J111" s="142"/>
      <c r="K111" s="144">
        <v>0.2</v>
      </c>
      <c r="L111" s="142"/>
      <c r="M111" s="142"/>
      <c r="N111" s="142"/>
      <c r="O111" s="142"/>
      <c r="P111" s="142"/>
      <c r="Q111" s="142"/>
      <c r="R111" s="142"/>
      <c r="S111" s="145"/>
      <c r="T111" s="146"/>
      <c r="U111" s="142"/>
      <c r="V111" s="142"/>
      <c r="W111" s="142"/>
      <c r="X111" s="142"/>
      <c r="Y111" s="142"/>
      <c r="Z111" s="142"/>
      <c r="AA111" s="147"/>
      <c r="AT111" s="148" t="s">
        <v>141</v>
      </c>
      <c r="AU111" s="148" t="s">
        <v>144</v>
      </c>
      <c r="AV111" s="148" t="s">
        <v>83</v>
      </c>
      <c r="AW111" s="148" t="s">
        <v>70</v>
      </c>
      <c r="AX111" s="148" t="s">
        <v>16</v>
      </c>
      <c r="AY111" s="148" t="s">
        <v>129</v>
      </c>
    </row>
    <row r="112" spans="2:63" s="6" customFormat="1" ht="27" customHeight="1">
      <c r="B112" s="21"/>
      <c r="C112" s="125" t="s">
        <v>206</v>
      </c>
      <c r="D112" s="125" t="s">
        <v>130</v>
      </c>
      <c r="E112" s="126" t="s">
        <v>396</v>
      </c>
      <c r="F112" s="216" t="s">
        <v>397</v>
      </c>
      <c r="G112" s="217"/>
      <c r="H112" s="217"/>
      <c r="I112" s="217"/>
      <c r="J112" s="128" t="s">
        <v>133</v>
      </c>
      <c r="K112" s="129">
        <v>8</v>
      </c>
      <c r="L112" s="218"/>
      <c r="M112" s="217"/>
      <c r="N112" s="219">
        <f>ROUND($L$112*$K$112,2)</f>
        <v>0</v>
      </c>
      <c r="O112" s="217"/>
      <c r="P112" s="217"/>
      <c r="Q112" s="217"/>
      <c r="R112" s="127" t="s">
        <v>134</v>
      </c>
      <c r="S112" s="41"/>
      <c r="T112" s="130"/>
      <c r="U112" s="131" t="s">
        <v>42</v>
      </c>
      <c r="V112" s="22"/>
      <c r="W112" s="22"/>
      <c r="X112" s="132">
        <v>0</v>
      </c>
      <c r="Y112" s="132">
        <f>$X$112*$K$112</f>
        <v>0</v>
      </c>
      <c r="Z112" s="132">
        <v>0</v>
      </c>
      <c r="AA112" s="133">
        <f>$Z$112*$K$112</f>
        <v>0</v>
      </c>
      <c r="AR112" s="89" t="s">
        <v>135</v>
      </c>
      <c r="AT112" s="89" t="s">
        <v>130</v>
      </c>
      <c r="AU112" s="89" t="s">
        <v>144</v>
      </c>
      <c r="AY112" s="6" t="s">
        <v>129</v>
      </c>
      <c r="BE112" s="134">
        <f>IF($U$112="základní",$N$112,0)</f>
        <v>0</v>
      </c>
      <c r="BF112" s="134">
        <f>IF($U$112="snížená",$N$112,0)</f>
        <v>0</v>
      </c>
      <c r="BG112" s="134">
        <f>IF($U$112="zákl. přenesená",$N$112,0)</f>
        <v>0</v>
      </c>
      <c r="BH112" s="134">
        <f>IF($U$112="sníž. přenesená",$N$112,0)</f>
        <v>0</v>
      </c>
      <c r="BI112" s="134">
        <f>IF($U$112="nulová",$N$112,0)</f>
        <v>0</v>
      </c>
      <c r="BJ112" s="89" t="s">
        <v>83</v>
      </c>
      <c r="BK112" s="134">
        <f>ROUND($L$112*$K$112,2)</f>
        <v>0</v>
      </c>
    </row>
    <row r="113" spans="2:47" s="6" customFormat="1" ht="16.5" customHeight="1">
      <c r="B113" s="21"/>
      <c r="C113" s="22"/>
      <c r="D113" s="22"/>
      <c r="E113" s="22"/>
      <c r="F113" s="220" t="s">
        <v>398</v>
      </c>
      <c r="G113" s="186"/>
      <c r="H113" s="186"/>
      <c r="I113" s="186"/>
      <c r="J113" s="186"/>
      <c r="K113" s="186"/>
      <c r="L113" s="186"/>
      <c r="M113" s="186"/>
      <c r="N113" s="186"/>
      <c r="O113" s="186"/>
      <c r="P113" s="186"/>
      <c r="Q113" s="186"/>
      <c r="R113" s="186"/>
      <c r="S113" s="41"/>
      <c r="T113" s="50"/>
      <c r="U113" s="22"/>
      <c r="V113" s="22"/>
      <c r="W113" s="22"/>
      <c r="X113" s="22"/>
      <c r="Y113" s="22"/>
      <c r="Z113" s="22"/>
      <c r="AA113" s="51"/>
      <c r="AT113" s="6" t="s">
        <v>137</v>
      </c>
      <c r="AU113" s="6" t="s">
        <v>144</v>
      </c>
    </row>
    <row r="114" spans="2:47" s="6" customFormat="1" ht="121.5" customHeight="1">
      <c r="B114" s="21"/>
      <c r="C114" s="22"/>
      <c r="D114" s="22"/>
      <c r="E114" s="22"/>
      <c r="F114" s="221" t="s">
        <v>399</v>
      </c>
      <c r="G114" s="186"/>
      <c r="H114" s="186"/>
      <c r="I114" s="186"/>
      <c r="J114" s="186"/>
      <c r="K114" s="186"/>
      <c r="L114" s="186"/>
      <c r="M114" s="186"/>
      <c r="N114" s="186"/>
      <c r="O114" s="186"/>
      <c r="P114" s="186"/>
      <c r="Q114" s="186"/>
      <c r="R114" s="186"/>
      <c r="S114" s="41"/>
      <c r="T114" s="50"/>
      <c r="U114" s="22"/>
      <c r="V114" s="22"/>
      <c r="W114" s="22"/>
      <c r="X114" s="22"/>
      <c r="Y114" s="22"/>
      <c r="Z114" s="22"/>
      <c r="AA114" s="51"/>
      <c r="AT114" s="6" t="s">
        <v>139</v>
      </c>
      <c r="AU114" s="6" t="s">
        <v>144</v>
      </c>
    </row>
    <row r="115" spans="2:51" s="6" customFormat="1" ht="15.75" customHeight="1">
      <c r="B115" s="141"/>
      <c r="C115" s="142"/>
      <c r="D115" s="142"/>
      <c r="E115" s="142"/>
      <c r="F115" s="224" t="s">
        <v>391</v>
      </c>
      <c r="G115" s="225"/>
      <c r="H115" s="225"/>
      <c r="I115" s="225"/>
      <c r="J115" s="142"/>
      <c r="K115" s="144">
        <v>8</v>
      </c>
      <c r="L115" s="142"/>
      <c r="M115" s="142"/>
      <c r="N115" s="142"/>
      <c r="O115" s="142"/>
      <c r="P115" s="142"/>
      <c r="Q115" s="142"/>
      <c r="R115" s="142"/>
      <c r="S115" s="145"/>
      <c r="T115" s="146"/>
      <c r="U115" s="142"/>
      <c r="V115" s="142"/>
      <c r="W115" s="142"/>
      <c r="X115" s="142"/>
      <c r="Y115" s="142"/>
      <c r="Z115" s="142"/>
      <c r="AA115" s="147"/>
      <c r="AT115" s="148" t="s">
        <v>141</v>
      </c>
      <c r="AU115" s="148" t="s">
        <v>144</v>
      </c>
      <c r="AV115" s="148" t="s">
        <v>83</v>
      </c>
      <c r="AW115" s="148" t="s">
        <v>103</v>
      </c>
      <c r="AX115" s="148" t="s">
        <v>16</v>
      </c>
      <c r="AY115" s="148" t="s">
        <v>129</v>
      </c>
    </row>
    <row r="116" spans="2:63" s="114" customFormat="1" ht="30.75" customHeight="1">
      <c r="B116" s="115"/>
      <c r="C116" s="116"/>
      <c r="D116" s="124" t="s">
        <v>357</v>
      </c>
      <c r="E116" s="116"/>
      <c r="F116" s="116"/>
      <c r="G116" s="116"/>
      <c r="H116" s="116"/>
      <c r="I116" s="116"/>
      <c r="J116" s="116"/>
      <c r="K116" s="116"/>
      <c r="L116" s="116"/>
      <c r="M116" s="116"/>
      <c r="N116" s="235">
        <f>$BK$116</f>
        <v>0</v>
      </c>
      <c r="O116" s="234"/>
      <c r="P116" s="234"/>
      <c r="Q116" s="234"/>
      <c r="R116" s="116"/>
      <c r="S116" s="118"/>
      <c r="T116" s="119"/>
      <c r="U116" s="116"/>
      <c r="V116" s="116"/>
      <c r="W116" s="120">
        <f>$W$117</f>
        <v>0</v>
      </c>
      <c r="X116" s="116"/>
      <c r="Y116" s="120">
        <f>$Y$117</f>
        <v>0</v>
      </c>
      <c r="Z116" s="116"/>
      <c r="AA116" s="121">
        <f>$AA$117</f>
        <v>0</v>
      </c>
      <c r="AR116" s="122" t="s">
        <v>135</v>
      </c>
      <c r="AT116" s="122" t="s">
        <v>69</v>
      </c>
      <c r="AU116" s="122" t="s">
        <v>16</v>
      </c>
      <c r="AY116" s="122" t="s">
        <v>129</v>
      </c>
      <c r="BK116" s="123">
        <f>$BK$117</f>
        <v>0</v>
      </c>
    </row>
    <row r="117" spans="2:63" s="114" customFormat="1" ht="15.75" customHeight="1">
      <c r="B117" s="115"/>
      <c r="C117" s="116"/>
      <c r="D117" s="124" t="s">
        <v>358</v>
      </c>
      <c r="E117" s="116"/>
      <c r="F117" s="116"/>
      <c r="G117" s="116"/>
      <c r="H117" s="116"/>
      <c r="I117" s="116"/>
      <c r="J117" s="116"/>
      <c r="K117" s="116"/>
      <c r="L117" s="116"/>
      <c r="M117" s="116"/>
      <c r="N117" s="235">
        <f>$BK$117</f>
        <v>0</v>
      </c>
      <c r="O117" s="234"/>
      <c r="P117" s="234"/>
      <c r="Q117" s="234"/>
      <c r="R117" s="116"/>
      <c r="S117" s="118"/>
      <c r="T117" s="119"/>
      <c r="U117" s="116"/>
      <c r="V117" s="116"/>
      <c r="W117" s="120">
        <f>SUM($W$118:$W$120)</f>
        <v>0</v>
      </c>
      <c r="X117" s="116"/>
      <c r="Y117" s="120">
        <f>SUM($Y$118:$Y$120)</f>
        <v>0</v>
      </c>
      <c r="Z117" s="116"/>
      <c r="AA117" s="121">
        <f>SUM($AA$118:$AA$120)</f>
        <v>0</v>
      </c>
      <c r="AR117" s="122" t="s">
        <v>135</v>
      </c>
      <c r="AT117" s="122" t="s">
        <v>69</v>
      </c>
      <c r="AU117" s="122" t="s">
        <v>83</v>
      </c>
      <c r="AY117" s="122" t="s">
        <v>129</v>
      </c>
      <c r="BK117" s="123">
        <f>SUM($BK$118:$BK$120)</f>
        <v>0</v>
      </c>
    </row>
    <row r="118" spans="2:63" s="6" customFormat="1" ht="27" customHeight="1">
      <c r="B118" s="21"/>
      <c r="C118" s="125" t="s">
        <v>83</v>
      </c>
      <c r="D118" s="125" t="s">
        <v>130</v>
      </c>
      <c r="E118" s="126" t="s">
        <v>400</v>
      </c>
      <c r="F118" s="216" t="s">
        <v>401</v>
      </c>
      <c r="G118" s="217"/>
      <c r="H118" s="217"/>
      <c r="I118" s="217"/>
      <c r="J118" s="128" t="s">
        <v>402</v>
      </c>
      <c r="K118" s="129">
        <v>96</v>
      </c>
      <c r="L118" s="218"/>
      <c r="M118" s="217"/>
      <c r="N118" s="219">
        <f>ROUND($L$118*$K$118,2)</f>
        <v>0</v>
      </c>
      <c r="O118" s="217"/>
      <c r="P118" s="217"/>
      <c r="Q118" s="217"/>
      <c r="R118" s="127"/>
      <c r="S118" s="41"/>
      <c r="T118" s="130"/>
      <c r="U118" s="131" t="s">
        <v>42</v>
      </c>
      <c r="V118" s="22"/>
      <c r="W118" s="22"/>
      <c r="X118" s="132">
        <v>0</v>
      </c>
      <c r="Y118" s="132">
        <f>$X$118*$K$118</f>
        <v>0</v>
      </c>
      <c r="Z118" s="132">
        <v>0</v>
      </c>
      <c r="AA118" s="133">
        <f>$Z$118*$K$118</f>
        <v>0</v>
      </c>
      <c r="AR118" s="89" t="s">
        <v>375</v>
      </c>
      <c r="AT118" s="89" t="s">
        <v>130</v>
      </c>
      <c r="AU118" s="89" t="s">
        <v>144</v>
      </c>
      <c r="AY118" s="6" t="s">
        <v>129</v>
      </c>
      <c r="BE118" s="134">
        <f>IF($U$118="základní",$N$118,0)</f>
        <v>0</v>
      </c>
      <c r="BF118" s="134">
        <f>IF($U$118="snížená",$N$118,0)</f>
        <v>0</v>
      </c>
      <c r="BG118" s="134">
        <f>IF($U$118="zákl. přenesená",$N$118,0)</f>
        <v>0</v>
      </c>
      <c r="BH118" s="134">
        <f>IF($U$118="sníž. přenesená",$N$118,0)</f>
        <v>0</v>
      </c>
      <c r="BI118" s="134">
        <f>IF($U$118="nulová",$N$118,0)</f>
        <v>0</v>
      </c>
      <c r="BJ118" s="89" t="s">
        <v>83</v>
      </c>
      <c r="BK118" s="134">
        <f>ROUND($L$118*$K$118,2)</f>
        <v>0</v>
      </c>
    </row>
    <row r="119" spans="2:47" s="6" customFormat="1" ht="16.5" customHeight="1">
      <c r="B119" s="21"/>
      <c r="C119" s="22"/>
      <c r="D119" s="22"/>
      <c r="E119" s="22"/>
      <c r="F119" s="220" t="s">
        <v>403</v>
      </c>
      <c r="G119" s="186"/>
      <c r="H119" s="186"/>
      <c r="I119" s="186"/>
      <c r="J119" s="186"/>
      <c r="K119" s="186"/>
      <c r="L119" s="186"/>
      <c r="M119" s="186"/>
      <c r="N119" s="186"/>
      <c r="O119" s="186"/>
      <c r="P119" s="186"/>
      <c r="Q119" s="186"/>
      <c r="R119" s="186"/>
      <c r="S119" s="41"/>
      <c r="T119" s="50"/>
      <c r="U119" s="22"/>
      <c r="V119" s="22"/>
      <c r="W119" s="22"/>
      <c r="X119" s="22"/>
      <c r="Y119" s="22"/>
      <c r="Z119" s="22"/>
      <c r="AA119" s="51"/>
      <c r="AT119" s="6" t="s">
        <v>137</v>
      </c>
      <c r="AU119" s="6" t="s">
        <v>144</v>
      </c>
    </row>
    <row r="120" spans="2:51" s="6" customFormat="1" ht="15.75" customHeight="1">
      <c r="B120" s="141"/>
      <c r="C120" s="142"/>
      <c r="D120" s="142"/>
      <c r="E120" s="142"/>
      <c r="F120" s="224" t="s">
        <v>404</v>
      </c>
      <c r="G120" s="225"/>
      <c r="H120" s="225"/>
      <c r="I120" s="225"/>
      <c r="J120" s="142"/>
      <c r="K120" s="144">
        <v>96</v>
      </c>
      <c r="L120" s="142"/>
      <c r="M120" s="142"/>
      <c r="N120" s="142"/>
      <c r="O120" s="142"/>
      <c r="P120" s="142"/>
      <c r="Q120" s="142"/>
      <c r="R120" s="142"/>
      <c r="S120" s="145"/>
      <c r="T120" s="146"/>
      <c r="U120" s="142"/>
      <c r="V120" s="142"/>
      <c r="W120" s="142"/>
      <c r="X120" s="142"/>
      <c r="Y120" s="142"/>
      <c r="Z120" s="142"/>
      <c r="AA120" s="147"/>
      <c r="AT120" s="148" t="s">
        <v>141</v>
      </c>
      <c r="AU120" s="148" t="s">
        <v>144</v>
      </c>
      <c r="AV120" s="148" t="s">
        <v>83</v>
      </c>
      <c r="AW120" s="148" t="s">
        <v>103</v>
      </c>
      <c r="AX120" s="148" t="s">
        <v>16</v>
      </c>
      <c r="AY120" s="148" t="s">
        <v>129</v>
      </c>
    </row>
    <row r="121" spans="2:63" s="114" customFormat="1" ht="30.75" customHeight="1">
      <c r="B121" s="115"/>
      <c r="C121" s="116"/>
      <c r="D121" s="124" t="s">
        <v>359</v>
      </c>
      <c r="E121" s="116"/>
      <c r="F121" s="116"/>
      <c r="G121" s="116"/>
      <c r="H121" s="116"/>
      <c r="I121" s="116"/>
      <c r="J121" s="116"/>
      <c r="K121" s="116"/>
      <c r="L121" s="116"/>
      <c r="M121" s="116"/>
      <c r="N121" s="235">
        <f>$BK$121</f>
        <v>0</v>
      </c>
      <c r="O121" s="234"/>
      <c r="P121" s="234"/>
      <c r="Q121" s="234"/>
      <c r="R121" s="116"/>
      <c r="S121" s="118"/>
      <c r="T121" s="119"/>
      <c r="U121" s="116"/>
      <c r="V121" s="116"/>
      <c r="W121" s="120">
        <f>$W$122</f>
        <v>0</v>
      </c>
      <c r="X121" s="116"/>
      <c r="Y121" s="120">
        <f>$Y$122</f>
        <v>0</v>
      </c>
      <c r="Z121" s="116"/>
      <c r="AA121" s="121">
        <f>$AA$122</f>
        <v>0</v>
      </c>
      <c r="AR121" s="122" t="s">
        <v>135</v>
      </c>
      <c r="AT121" s="122" t="s">
        <v>69</v>
      </c>
      <c r="AU121" s="122" t="s">
        <v>16</v>
      </c>
      <c r="AY121" s="122" t="s">
        <v>129</v>
      </c>
      <c r="BK121" s="123">
        <f>$BK$122</f>
        <v>0</v>
      </c>
    </row>
    <row r="122" spans="2:63" s="114" customFormat="1" ht="15.75" customHeight="1">
      <c r="B122" s="115"/>
      <c r="C122" s="116"/>
      <c r="D122" s="124" t="s">
        <v>360</v>
      </c>
      <c r="E122" s="116"/>
      <c r="F122" s="116"/>
      <c r="G122" s="116"/>
      <c r="H122" s="116"/>
      <c r="I122" s="116"/>
      <c r="J122" s="116"/>
      <c r="K122" s="116"/>
      <c r="L122" s="116"/>
      <c r="M122" s="116"/>
      <c r="N122" s="235">
        <f>$BK$122</f>
        <v>0</v>
      </c>
      <c r="O122" s="234"/>
      <c r="P122" s="234"/>
      <c r="Q122" s="234"/>
      <c r="R122" s="116"/>
      <c r="S122" s="118"/>
      <c r="T122" s="119"/>
      <c r="U122" s="116"/>
      <c r="V122" s="116"/>
      <c r="W122" s="120">
        <f>SUM($W$123:$W$126)</f>
        <v>0</v>
      </c>
      <c r="X122" s="116"/>
      <c r="Y122" s="120">
        <f>SUM($Y$123:$Y$126)</f>
        <v>0</v>
      </c>
      <c r="Z122" s="116"/>
      <c r="AA122" s="121">
        <f>SUM($AA$123:$AA$126)</f>
        <v>0</v>
      </c>
      <c r="AR122" s="122" t="s">
        <v>135</v>
      </c>
      <c r="AT122" s="122" t="s">
        <v>69</v>
      </c>
      <c r="AU122" s="122" t="s">
        <v>83</v>
      </c>
      <c r="AY122" s="122" t="s">
        <v>129</v>
      </c>
      <c r="BK122" s="123">
        <f>SUM($BK$123:$BK$126)</f>
        <v>0</v>
      </c>
    </row>
    <row r="123" spans="2:63" s="6" customFormat="1" ht="15.75" customHeight="1">
      <c r="B123" s="21"/>
      <c r="C123" s="125" t="s">
        <v>144</v>
      </c>
      <c r="D123" s="125" t="s">
        <v>130</v>
      </c>
      <c r="E123" s="126" t="s">
        <v>405</v>
      </c>
      <c r="F123" s="216" t="s">
        <v>406</v>
      </c>
      <c r="G123" s="217"/>
      <c r="H123" s="217"/>
      <c r="I123" s="217"/>
      <c r="J123" s="128" t="s">
        <v>402</v>
      </c>
      <c r="K123" s="129">
        <v>24</v>
      </c>
      <c r="L123" s="218"/>
      <c r="M123" s="217"/>
      <c r="N123" s="219">
        <f>ROUND($L$123*$K$123,2)</f>
        <v>0</v>
      </c>
      <c r="O123" s="217"/>
      <c r="P123" s="217"/>
      <c r="Q123" s="217"/>
      <c r="R123" s="127"/>
      <c r="S123" s="41"/>
      <c r="T123" s="130"/>
      <c r="U123" s="131" t="s">
        <v>42</v>
      </c>
      <c r="V123" s="22"/>
      <c r="W123" s="22"/>
      <c r="X123" s="132">
        <v>0</v>
      </c>
      <c r="Y123" s="132">
        <f>$X$123*$K$123</f>
        <v>0</v>
      </c>
      <c r="Z123" s="132">
        <v>0</v>
      </c>
      <c r="AA123" s="133">
        <f>$Z$123*$K$123</f>
        <v>0</v>
      </c>
      <c r="AR123" s="89" t="s">
        <v>375</v>
      </c>
      <c r="AT123" s="89" t="s">
        <v>130</v>
      </c>
      <c r="AU123" s="89" t="s">
        <v>144</v>
      </c>
      <c r="AY123" s="6" t="s">
        <v>129</v>
      </c>
      <c r="BE123" s="134">
        <f>IF($U$123="základní",$N$123,0)</f>
        <v>0</v>
      </c>
      <c r="BF123" s="134">
        <f>IF($U$123="snížená",$N$123,0)</f>
        <v>0</v>
      </c>
      <c r="BG123" s="134">
        <f>IF($U$123="zákl. přenesená",$N$123,0)</f>
        <v>0</v>
      </c>
      <c r="BH123" s="134">
        <f>IF($U$123="sníž. přenesená",$N$123,0)</f>
        <v>0</v>
      </c>
      <c r="BI123" s="134">
        <f>IF($U$123="nulová",$N$123,0)</f>
        <v>0</v>
      </c>
      <c r="BJ123" s="89" t="s">
        <v>83</v>
      </c>
      <c r="BK123" s="134">
        <f>ROUND($L$123*$K$123,2)</f>
        <v>0</v>
      </c>
    </row>
    <row r="124" spans="2:47" s="6" customFormat="1" ht="16.5" customHeight="1">
      <c r="B124" s="21"/>
      <c r="C124" s="22"/>
      <c r="D124" s="22"/>
      <c r="E124" s="22"/>
      <c r="F124" s="220" t="s">
        <v>406</v>
      </c>
      <c r="G124" s="186"/>
      <c r="H124" s="186"/>
      <c r="I124" s="186"/>
      <c r="J124" s="186"/>
      <c r="K124" s="186"/>
      <c r="L124" s="186"/>
      <c r="M124" s="186"/>
      <c r="N124" s="186"/>
      <c r="O124" s="186"/>
      <c r="P124" s="186"/>
      <c r="Q124" s="186"/>
      <c r="R124" s="186"/>
      <c r="S124" s="41"/>
      <c r="T124" s="50"/>
      <c r="U124" s="22"/>
      <c r="V124" s="22"/>
      <c r="W124" s="22"/>
      <c r="X124" s="22"/>
      <c r="Y124" s="22"/>
      <c r="Z124" s="22"/>
      <c r="AA124" s="51"/>
      <c r="AT124" s="6" t="s">
        <v>137</v>
      </c>
      <c r="AU124" s="6" t="s">
        <v>144</v>
      </c>
    </row>
    <row r="125" spans="2:47" s="6" customFormat="1" ht="27" customHeight="1">
      <c r="B125" s="21"/>
      <c r="C125" s="22"/>
      <c r="D125" s="22"/>
      <c r="E125" s="22"/>
      <c r="F125" s="221" t="s">
        <v>407</v>
      </c>
      <c r="G125" s="186"/>
      <c r="H125" s="186"/>
      <c r="I125" s="186"/>
      <c r="J125" s="186"/>
      <c r="K125" s="186"/>
      <c r="L125" s="186"/>
      <c r="M125" s="186"/>
      <c r="N125" s="186"/>
      <c r="O125" s="186"/>
      <c r="P125" s="186"/>
      <c r="Q125" s="186"/>
      <c r="R125" s="186"/>
      <c r="S125" s="41"/>
      <c r="T125" s="50"/>
      <c r="U125" s="22"/>
      <c r="V125" s="22"/>
      <c r="W125" s="22"/>
      <c r="X125" s="22"/>
      <c r="Y125" s="22"/>
      <c r="Z125" s="22"/>
      <c r="AA125" s="51"/>
      <c r="AT125" s="6" t="s">
        <v>197</v>
      </c>
      <c r="AU125" s="6" t="s">
        <v>144</v>
      </c>
    </row>
    <row r="126" spans="2:51" s="6" customFormat="1" ht="15.75" customHeight="1">
      <c r="B126" s="141"/>
      <c r="C126" s="142"/>
      <c r="D126" s="142"/>
      <c r="E126" s="142"/>
      <c r="F126" s="224" t="s">
        <v>408</v>
      </c>
      <c r="G126" s="225"/>
      <c r="H126" s="225"/>
      <c r="I126" s="225"/>
      <c r="J126" s="142"/>
      <c r="K126" s="144">
        <v>24</v>
      </c>
      <c r="L126" s="142"/>
      <c r="M126" s="142"/>
      <c r="N126" s="142"/>
      <c r="O126" s="142"/>
      <c r="P126" s="142"/>
      <c r="Q126" s="142"/>
      <c r="R126" s="142"/>
      <c r="S126" s="145"/>
      <c r="T126" s="163"/>
      <c r="U126" s="164"/>
      <c r="V126" s="164"/>
      <c r="W126" s="164"/>
      <c r="X126" s="164"/>
      <c r="Y126" s="164"/>
      <c r="Z126" s="164"/>
      <c r="AA126" s="165"/>
      <c r="AT126" s="148" t="s">
        <v>141</v>
      </c>
      <c r="AU126" s="148" t="s">
        <v>144</v>
      </c>
      <c r="AV126" s="148" t="s">
        <v>83</v>
      </c>
      <c r="AW126" s="148" t="s">
        <v>103</v>
      </c>
      <c r="AX126" s="148" t="s">
        <v>16</v>
      </c>
      <c r="AY126" s="148" t="s">
        <v>129</v>
      </c>
    </row>
    <row r="127" spans="2:19" s="6" customFormat="1" ht="7.5" customHeight="1">
      <c r="B127" s="36"/>
      <c r="C127" s="37"/>
      <c r="D127" s="37"/>
      <c r="E127" s="37"/>
      <c r="F127" s="37"/>
      <c r="G127" s="37"/>
      <c r="H127" s="37"/>
      <c r="I127" s="37"/>
      <c r="J127" s="37"/>
      <c r="K127" s="37"/>
      <c r="L127" s="37"/>
      <c r="M127" s="37"/>
      <c r="N127" s="37"/>
      <c r="O127" s="37"/>
      <c r="P127" s="37"/>
      <c r="Q127" s="37"/>
      <c r="R127" s="37"/>
      <c r="S127" s="41"/>
    </row>
    <row r="262" s="2" customFormat="1" ht="14.25" customHeight="1"/>
  </sheetData>
  <sheetProtection password="CC35" sheet="1" objects="1" scenarios="1" formatColumns="0" formatRows="0" sort="0" autoFilter="0"/>
  <mergeCells count="122">
    <mergeCell ref="H1:K1"/>
    <mergeCell ref="S2:AC2"/>
    <mergeCell ref="F126:I126"/>
    <mergeCell ref="N82:Q82"/>
    <mergeCell ref="N83:Q83"/>
    <mergeCell ref="N84:Q84"/>
    <mergeCell ref="N85:Q85"/>
    <mergeCell ref="N94:Q94"/>
    <mergeCell ref="N99:Q99"/>
    <mergeCell ref="N102:Q102"/>
    <mergeCell ref="N116:Q116"/>
    <mergeCell ref="N117:Q117"/>
    <mergeCell ref="F120:I120"/>
    <mergeCell ref="F123:I123"/>
    <mergeCell ref="L123:M123"/>
    <mergeCell ref="N123:Q123"/>
    <mergeCell ref="F124:R124"/>
    <mergeCell ref="F125:R125"/>
    <mergeCell ref="N121:Q121"/>
    <mergeCell ref="N122:Q122"/>
    <mergeCell ref="F114:R114"/>
    <mergeCell ref="F115:I115"/>
    <mergeCell ref="F118:I118"/>
    <mergeCell ref="L118:M118"/>
    <mergeCell ref="N118:Q118"/>
    <mergeCell ref="F119:R119"/>
    <mergeCell ref="F110:R110"/>
    <mergeCell ref="F111:I111"/>
    <mergeCell ref="F112:I112"/>
    <mergeCell ref="L112:M112"/>
    <mergeCell ref="N112:Q112"/>
    <mergeCell ref="F113:R113"/>
    <mergeCell ref="F106:R106"/>
    <mergeCell ref="F107:R107"/>
    <mergeCell ref="F108:I108"/>
    <mergeCell ref="F109:I109"/>
    <mergeCell ref="L109:M109"/>
    <mergeCell ref="N109:Q109"/>
    <mergeCell ref="F101:I101"/>
    <mergeCell ref="F103:I103"/>
    <mergeCell ref="L103:M103"/>
    <mergeCell ref="N103:Q103"/>
    <mergeCell ref="F104:I104"/>
    <mergeCell ref="F105:I105"/>
    <mergeCell ref="L105:M105"/>
    <mergeCell ref="N105:Q105"/>
    <mergeCell ref="F96:I96"/>
    <mergeCell ref="F97:I97"/>
    <mergeCell ref="L97:M97"/>
    <mergeCell ref="N97:Q97"/>
    <mergeCell ref="F98:I98"/>
    <mergeCell ref="F100:I100"/>
    <mergeCell ref="L100:M100"/>
    <mergeCell ref="N100:Q100"/>
    <mergeCell ref="F91:R91"/>
    <mergeCell ref="F92:R92"/>
    <mergeCell ref="F93:I93"/>
    <mergeCell ref="F95:I95"/>
    <mergeCell ref="L95:M95"/>
    <mergeCell ref="N95:Q95"/>
    <mergeCell ref="F87:R87"/>
    <mergeCell ref="F88:R88"/>
    <mergeCell ref="F89:I89"/>
    <mergeCell ref="F90:I90"/>
    <mergeCell ref="L90:M90"/>
    <mergeCell ref="N90:Q90"/>
    <mergeCell ref="M76:P76"/>
    <mergeCell ref="M78:Q78"/>
    <mergeCell ref="F81:I81"/>
    <mergeCell ref="L81:M81"/>
    <mergeCell ref="N81:Q81"/>
    <mergeCell ref="F86:I86"/>
    <mergeCell ref="L86:M86"/>
    <mergeCell ref="N86:Q86"/>
    <mergeCell ref="N62:Q62"/>
    <mergeCell ref="N63:Q63"/>
    <mergeCell ref="C70:R70"/>
    <mergeCell ref="F72:Q72"/>
    <mergeCell ref="F73:Q73"/>
    <mergeCell ref="F74:Q74"/>
    <mergeCell ref="N56:Q56"/>
    <mergeCell ref="N57:Q57"/>
    <mergeCell ref="N58:Q58"/>
    <mergeCell ref="N59:Q59"/>
    <mergeCell ref="N60:Q60"/>
    <mergeCell ref="N61:Q61"/>
    <mergeCell ref="M48:Q48"/>
    <mergeCell ref="C51:G51"/>
    <mergeCell ref="N51:Q51"/>
    <mergeCell ref="N53:Q53"/>
    <mergeCell ref="N54:Q54"/>
    <mergeCell ref="N55:Q55"/>
    <mergeCell ref="L34:P34"/>
    <mergeCell ref="C40:R40"/>
    <mergeCell ref="F42:Q42"/>
    <mergeCell ref="F43:Q43"/>
    <mergeCell ref="F44:Q44"/>
    <mergeCell ref="M46:P46"/>
    <mergeCell ref="H30:J30"/>
    <mergeCell ref="M30:P30"/>
    <mergeCell ref="H31:J31"/>
    <mergeCell ref="M31:P31"/>
    <mergeCell ref="H32:J32"/>
    <mergeCell ref="M32:P32"/>
    <mergeCell ref="E23:P23"/>
    <mergeCell ref="M26:P26"/>
    <mergeCell ref="H28:J28"/>
    <mergeCell ref="M28:P28"/>
    <mergeCell ref="H29:J29"/>
    <mergeCell ref="M29:P29"/>
    <mergeCell ref="O13:P13"/>
    <mergeCell ref="O14:P14"/>
    <mergeCell ref="O16:P16"/>
    <mergeCell ref="O17:P17"/>
    <mergeCell ref="O19:P19"/>
    <mergeCell ref="O20:P20"/>
    <mergeCell ref="C2:R2"/>
    <mergeCell ref="C4:R4"/>
    <mergeCell ref="F6:Q6"/>
    <mergeCell ref="F7:Q7"/>
    <mergeCell ref="F8:Q8"/>
    <mergeCell ref="O11:P11"/>
  </mergeCells>
  <hyperlinks>
    <hyperlink ref="F1:G1" location="C2" tooltip="Krycí list soupisu" display="1) Krycí list soupisu"/>
    <hyperlink ref="H1:K1" location="C51" tooltip="Rekapitulace" display="2) Rekapitulace"/>
    <hyperlink ref="L1:M1" location="C81"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orientation="portrait" paperSize="9" scale="85" r:id="rId2"/>
  <headerFooter alignWithMargins="0">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197"/>
  <sheetViews>
    <sheetView showGridLines="0" workbookViewId="0" topLeftCell="A1">
      <selection activeCell="A1" sqref="A1"/>
    </sheetView>
  </sheetViews>
  <sheetFormatPr defaultColWidth="9.33203125" defaultRowHeight="13.5"/>
  <cols>
    <col min="1" max="1" width="8.33203125" style="0" customWidth="1"/>
    <col min="2" max="2" width="1.66796875" style="0" customWidth="1"/>
    <col min="3" max="4" width="5" style="0" customWidth="1"/>
    <col min="5" max="5" width="11.66015625" style="0" customWidth="1"/>
    <col min="6" max="6" width="9.16015625" style="0" customWidth="1"/>
    <col min="7" max="7" width="5" style="0" customWidth="1"/>
    <col min="8" max="8" width="77.83203125" style="0" customWidth="1"/>
    <col min="9" max="10" width="20" style="0" customWidth="1"/>
    <col min="11" max="11" width="1.66796875" style="0" customWidth="1"/>
  </cols>
  <sheetData>
    <row r="1" ht="37.5" customHeight="1"/>
    <row r="2" spans="2:11" ht="7.5" customHeight="1">
      <c r="B2" s="244"/>
      <c r="C2" s="245"/>
      <c r="D2" s="245"/>
      <c r="E2" s="245"/>
      <c r="F2" s="245"/>
      <c r="G2" s="245"/>
      <c r="H2" s="245"/>
      <c r="I2" s="245"/>
      <c r="J2" s="245"/>
      <c r="K2" s="246"/>
    </row>
    <row r="3" spans="2:11" s="250" customFormat="1" ht="45" customHeight="1">
      <c r="B3" s="247"/>
      <c r="C3" s="248" t="s">
        <v>416</v>
      </c>
      <c r="D3" s="248"/>
      <c r="E3" s="248"/>
      <c r="F3" s="248"/>
      <c r="G3" s="248"/>
      <c r="H3" s="248"/>
      <c r="I3" s="248"/>
      <c r="J3" s="248"/>
      <c r="K3" s="249"/>
    </row>
    <row r="4" spans="2:11" ht="25.5" customHeight="1">
      <c r="B4" s="251"/>
      <c r="C4" s="252" t="s">
        <v>417</v>
      </c>
      <c r="D4" s="252"/>
      <c r="E4" s="252"/>
      <c r="F4" s="252"/>
      <c r="G4" s="252"/>
      <c r="H4" s="252"/>
      <c r="I4" s="252"/>
      <c r="J4" s="252"/>
      <c r="K4" s="253"/>
    </row>
    <row r="5" spans="2:11" ht="5.25" customHeight="1">
      <c r="B5" s="251"/>
      <c r="C5" s="254"/>
      <c r="D5" s="254"/>
      <c r="E5" s="254"/>
      <c r="F5" s="254"/>
      <c r="G5" s="254"/>
      <c r="H5" s="254"/>
      <c r="I5" s="254"/>
      <c r="J5" s="254"/>
      <c r="K5" s="253"/>
    </row>
    <row r="6" spans="2:11" ht="15" customHeight="1">
      <c r="B6" s="251"/>
      <c r="C6" s="255" t="s">
        <v>418</v>
      </c>
      <c r="D6" s="255"/>
      <c r="E6" s="255"/>
      <c r="F6" s="255"/>
      <c r="G6" s="255"/>
      <c r="H6" s="255"/>
      <c r="I6" s="255"/>
      <c r="J6" s="255"/>
      <c r="K6" s="253"/>
    </row>
    <row r="7" spans="2:11" ht="15" customHeight="1">
      <c r="B7" s="256"/>
      <c r="C7" s="255" t="s">
        <v>419</v>
      </c>
      <c r="D7" s="255"/>
      <c r="E7" s="255"/>
      <c r="F7" s="255"/>
      <c r="G7" s="255"/>
      <c r="H7" s="255"/>
      <c r="I7" s="255"/>
      <c r="J7" s="255"/>
      <c r="K7" s="253"/>
    </row>
    <row r="8" spans="2:11" ht="12.75" customHeight="1">
      <c r="B8" s="256"/>
      <c r="C8" s="257"/>
      <c r="D8" s="257"/>
      <c r="E8" s="257"/>
      <c r="F8" s="257"/>
      <c r="G8" s="257"/>
      <c r="H8" s="257"/>
      <c r="I8" s="257"/>
      <c r="J8" s="257"/>
      <c r="K8" s="253"/>
    </row>
    <row r="9" spans="2:11" ht="15" customHeight="1">
      <c r="B9" s="256"/>
      <c r="C9" s="255" t="s">
        <v>420</v>
      </c>
      <c r="D9" s="255"/>
      <c r="E9" s="255"/>
      <c r="F9" s="255"/>
      <c r="G9" s="255"/>
      <c r="H9" s="255"/>
      <c r="I9" s="255"/>
      <c r="J9" s="255"/>
      <c r="K9" s="253"/>
    </row>
    <row r="10" spans="2:11" ht="15" customHeight="1">
      <c r="B10" s="256"/>
      <c r="C10" s="257"/>
      <c r="D10" s="255" t="s">
        <v>421</v>
      </c>
      <c r="E10" s="255"/>
      <c r="F10" s="255"/>
      <c r="G10" s="255"/>
      <c r="H10" s="255"/>
      <c r="I10" s="255"/>
      <c r="J10" s="255"/>
      <c r="K10" s="253"/>
    </row>
    <row r="11" spans="2:11" ht="15" customHeight="1">
      <c r="B11" s="256"/>
      <c r="C11" s="258"/>
      <c r="D11" s="255" t="s">
        <v>422</v>
      </c>
      <c r="E11" s="255"/>
      <c r="F11" s="255"/>
      <c r="G11" s="255"/>
      <c r="H11" s="255"/>
      <c r="I11" s="255"/>
      <c r="J11" s="255"/>
      <c r="K11" s="253"/>
    </row>
    <row r="12" spans="2:11" ht="12.75" customHeight="1">
      <c r="B12" s="256"/>
      <c r="C12" s="258"/>
      <c r="D12" s="258"/>
      <c r="E12" s="258"/>
      <c r="F12" s="258"/>
      <c r="G12" s="258"/>
      <c r="H12" s="258"/>
      <c r="I12" s="258"/>
      <c r="J12" s="258"/>
      <c r="K12" s="253"/>
    </row>
    <row r="13" spans="2:11" ht="15" customHeight="1">
      <c r="B13" s="256"/>
      <c r="C13" s="258"/>
      <c r="D13" s="255" t="s">
        <v>423</v>
      </c>
      <c r="E13" s="255"/>
      <c r="F13" s="255"/>
      <c r="G13" s="255"/>
      <c r="H13" s="255"/>
      <c r="I13" s="255"/>
      <c r="J13" s="255"/>
      <c r="K13" s="253"/>
    </row>
    <row r="14" spans="2:11" ht="15" customHeight="1">
      <c r="B14" s="256"/>
      <c r="C14" s="258"/>
      <c r="D14" s="255" t="s">
        <v>424</v>
      </c>
      <c r="E14" s="255"/>
      <c r="F14" s="255"/>
      <c r="G14" s="255"/>
      <c r="H14" s="255"/>
      <c r="I14" s="255"/>
      <c r="J14" s="255"/>
      <c r="K14" s="253"/>
    </row>
    <row r="15" spans="2:11" ht="15" customHeight="1">
      <c r="B15" s="256"/>
      <c r="C15" s="258"/>
      <c r="D15" s="255" t="s">
        <v>425</v>
      </c>
      <c r="E15" s="255"/>
      <c r="F15" s="255"/>
      <c r="G15" s="255"/>
      <c r="H15" s="255"/>
      <c r="I15" s="255"/>
      <c r="J15" s="255"/>
      <c r="K15" s="253"/>
    </row>
    <row r="16" spans="2:11" ht="15" customHeight="1">
      <c r="B16" s="256"/>
      <c r="C16" s="258"/>
      <c r="D16" s="258"/>
      <c r="E16" s="259" t="s">
        <v>77</v>
      </c>
      <c r="F16" s="255" t="s">
        <v>426</v>
      </c>
      <c r="G16" s="255"/>
      <c r="H16" s="255"/>
      <c r="I16" s="255"/>
      <c r="J16" s="255"/>
      <c r="K16" s="253"/>
    </row>
    <row r="17" spans="2:11" ht="15" customHeight="1">
      <c r="B17" s="256"/>
      <c r="C17" s="258"/>
      <c r="D17" s="258"/>
      <c r="E17" s="259" t="s">
        <v>427</v>
      </c>
      <c r="F17" s="255" t="s">
        <v>428</v>
      </c>
      <c r="G17" s="255"/>
      <c r="H17" s="255"/>
      <c r="I17" s="255"/>
      <c r="J17" s="255"/>
      <c r="K17" s="253"/>
    </row>
    <row r="18" spans="2:11" ht="15" customHeight="1">
      <c r="B18" s="256"/>
      <c r="C18" s="258"/>
      <c r="D18" s="258"/>
      <c r="E18" s="259" t="s">
        <v>429</v>
      </c>
      <c r="F18" s="255" t="s">
        <v>430</v>
      </c>
      <c r="G18" s="255"/>
      <c r="H18" s="255"/>
      <c r="I18" s="255"/>
      <c r="J18" s="255"/>
      <c r="K18" s="253"/>
    </row>
    <row r="19" spans="2:11" ht="15" customHeight="1">
      <c r="B19" s="256"/>
      <c r="C19" s="258"/>
      <c r="D19" s="258"/>
      <c r="E19" s="259" t="s">
        <v>86</v>
      </c>
      <c r="F19" s="255" t="s">
        <v>87</v>
      </c>
      <c r="G19" s="255"/>
      <c r="H19" s="255"/>
      <c r="I19" s="255"/>
      <c r="J19" s="255"/>
      <c r="K19" s="253"/>
    </row>
    <row r="20" spans="2:11" ht="15" customHeight="1">
      <c r="B20" s="256"/>
      <c r="C20" s="258"/>
      <c r="D20" s="258"/>
      <c r="E20" s="259" t="s">
        <v>431</v>
      </c>
      <c r="F20" s="255" t="s">
        <v>432</v>
      </c>
      <c r="G20" s="255"/>
      <c r="H20" s="255"/>
      <c r="I20" s="255"/>
      <c r="J20" s="255"/>
      <c r="K20" s="253"/>
    </row>
    <row r="21" spans="2:11" ht="15" customHeight="1">
      <c r="B21" s="256"/>
      <c r="C21" s="258"/>
      <c r="D21" s="258"/>
      <c r="E21" s="259" t="s">
        <v>82</v>
      </c>
      <c r="F21" s="255" t="s">
        <v>433</v>
      </c>
      <c r="G21" s="255"/>
      <c r="H21" s="255"/>
      <c r="I21" s="255"/>
      <c r="J21" s="255"/>
      <c r="K21" s="253"/>
    </row>
    <row r="22" spans="2:11" ht="12.75" customHeight="1">
      <c r="B22" s="256"/>
      <c r="C22" s="258"/>
      <c r="D22" s="258"/>
      <c r="E22" s="258"/>
      <c r="F22" s="258"/>
      <c r="G22" s="258"/>
      <c r="H22" s="258"/>
      <c r="I22" s="258"/>
      <c r="J22" s="258"/>
      <c r="K22" s="253"/>
    </row>
    <row r="23" spans="2:11" ht="15" customHeight="1">
      <c r="B23" s="256"/>
      <c r="C23" s="255" t="s">
        <v>434</v>
      </c>
      <c r="D23" s="255"/>
      <c r="E23" s="255"/>
      <c r="F23" s="255"/>
      <c r="G23" s="255"/>
      <c r="H23" s="255"/>
      <c r="I23" s="255"/>
      <c r="J23" s="255"/>
      <c r="K23" s="253"/>
    </row>
    <row r="24" spans="2:11" ht="15" customHeight="1">
      <c r="B24" s="256"/>
      <c r="C24" s="257"/>
      <c r="D24" s="255" t="s">
        <v>435</v>
      </c>
      <c r="E24" s="255"/>
      <c r="F24" s="255"/>
      <c r="G24" s="255"/>
      <c r="H24" s="255"/>
      <c r="I24" s="255"/>
      <c r="J24" s="255"/>
      <c r="K24" s="253"/>
    </row>
    <row r="25" spans="2:11" ht="15" customHeight="1">
      <c r="B25" s="256"/>
      <c r="C25" s="258"/>
      <c r="D25" s="255" t="s">
        <v>436</v>
      </c>
      <c r="E25" s="255"/>
      <c r="F25" s="255"/>
      <c r="G25" s="255"/>
      <c r="H25" s="255"/>
      <c r="I25" s="255"/>
      <c r="J25" s="255"/>
      <c r="K25" s="253"/>
    </row>
    <row r="26" spans="2:11" ht="12.75" customHeight="1">
      <c r="B26" s="256"/>
      <c r="C26" s="258"/>
      <c r="D26" s="258"/>
      <c r="E26" s="258"/>
      <c r="F26" s="258"/>
      <c r="G26" s="258"/>
      <c r="H26" s="258"/>
      <c r="I26" s="258"/>
      <c r="J26" s="258"/>
      <c r="K26" s="253"/>
    </row>
    <row r="27" spans="2:11" ht="15" customHeight="1">
      <c r="B27" s="256"/>
      <c r="C27" s="258"/>
      <c r="D27" s="255" t="s">
        <v>437</v>
      </c>
      <c r="E27" s="255"/>
      <c r="F27" s="255"/>
      <c r="G27" s="255"/>
      <c r="H27" s="255"/>
      <c r="I27" s="255"/>
      <c r="J27" s="255"/>
      <c r="K27" s="253"/>
    </row>
    <row r="28" spans="2:11" ht="15" customHeight="1">
      <c r="B28" s="256"/>
      <c r="C28" s="258"/>
      <c r="D28" s="255" t="s">
        <v>438</v>
      </c>
      <c r="E28" s="255"/>
      <c r="F28" s="255"/>
      <c r="G28" s="255"/>
      <c r="H28" s="255"/>
      <c r="I28" s="255"/>
      <c r="J28" s="255"/>
      <c r="K28" s="253"/>
    </row>
    <row r="29" spans="2:11" ht="12.75" customHeight="1">
      <c r="B29" s="256"/>
      <c r="C29" s="258"/>
      <c r="D29" s="258"/>
      <c r="E29" s="258"/>
      <c r="F29" s="258"/>
      <c r="G29" s="258"/>
      <c r="H29" s="258"/>
      <c r="I29" s="258"/>
      <c r="J29" s="258"/>
      <c r="K29" s="253"/>
    </row>
    <row r="30" spans="2:11" ht="15" customHeight="1">
      <c r="B30" s="256"/>
      <c r="C30" s="258"/>
      <c r="D30" s="255" t="s">
        <v>439</v>
      </c>
      <c r="E30" s="255"/>
      <c r="F30" s="255"/>
      <c r="G30" s="255"/>
      <c r="H30" s="255"/>
      <c r="I30" s="255"/>
      <c r="J30" s="255"/>
      <c r="K30" s="253"/>
    </row>
    <row r="31" spans="2:11" ht="15" customHeight="1">
      <c r="B31" s="256"/>
      <c r="C31" s="258"/>
      <c r="D31" s="255" t="s">
        <v>440</v>
      </c>
      <c r="E31" s="255"/>
      <c r="F31" s="255"/>
      <c r="G31" s="255"/>
      <c r="H31" s="255"/>
      <c r="I31" s="255"/>
      <c r="J31" s="255"/>
      <c r="K31" s="253"/>
    </row>
    <row r="32" spans="2:11" ht="15" customHeight="1">
      <c r="B32" s="256"/>
      <c r="C32" s="258"/>
      <c r="D32" s="255" t="s">
        <v>441</v>
      </c>
      <c r="E32" s="255"/>
      <c r="F32" s="255"/>
      <c r="G32" s="255"/>
      <c r="H32" s="255"/>
      <c r="I32" s="255"/>
      <c r="J32" s="255"/>
      <c r="K32" s="253"/>
    </row>
    <row r="33" spans="2:11" ht="15" customHeight="1">
      <c r="B33" s="256"/>
      <c r="C33" s="258"/>
      <c r="D33" s="257"/>
      <c r="E33" s="260" t="s">
        <v>115</v>
      </c>
      <c r="F33" s="257"/>
      <c r="G33" s="255" t="s">
        <v>442</v>
      </c>
      <c r="H33" s="255"/>
      <c r="I33" s="255"/>
      <c r="J33" s="255"/>
      <c r="K33" s="253"/>
    </row>
    <row r="34" spans="2:11" ht="15" customHeight="1">
      <c r="B34" s="256"/>
      <c r="C34" s="258"/>
      <c r="D34" s="257"/>
      <c r="E34" s="260" t="s">
        <v>443</v>
      </c>
      <c r="F34" s="257"/>
      <c r="G34" s="255" t="s">
        <v>444</v>
      </c>
      <c r="H34" s="255"/>
      <c r="I34" s="255"/>
      <c r="J34" s="255"/>
      <c r="K34" s="253"/>
    </row>
    <row r="35" spans="2:11" ht="15" customHeight="1">
      <c r="B35" s="256"/>
      <c r="C35" s="258"/>
      <c r="D35" s="257"/>
      <c r="E35" s="260" t="s">
        <v>51</v>
      </c>
      <c r="F35" s="257"/>
      <c r="G35" s="255" t="s">
        <v>445</v>
      </c>
      <c r="H35" s="255"/>
      <c r="I35" s="255"/>
      <c r="J35" s="255"/>
      <c r="K35" s="253"/>
    </row>
    <row r="36" spans="2:11" ht="15" customHeight="1">
      <c r="B36" s="256"/>
      <c r="C36" s="258"/>
      <c r="D36" s="257"/>
      <c r="E36" s="260" t="s">
        <v>116</v>
      </c>
      <c r="F36" s="257"/>
      <c r="G36" s="255" t="s">
        <v>446</v>
      </c>
      <c r="H36" s="255"/>
      <c r="I36" s="255"/>
      <c r="J36" s="255"/>
      <c r="K36" s="253"/>
    </row>
    <row r="37" spans="2:11" ht="15" customHeight="1">
      <c r="B37" s="256"/>
      <c r="C37" s="258"/>
      <c r="D37" s="257"/>
      <c r="E37" s="260" t="s">
        <v>117</v>
      </c>
      <c r="F37" s="257"/>
      <c r="G37" s="255" t="s">
        <v>447</v>
      </c>
      <c r="H37" s="255"/>
      <c r="I37" s="255"/>
      <c r="J37" s="255"/>
      <c r="K37" s="253"/>
    </row>
    <row r="38" spans="2:11" ht="15" customHeight="1">
      <c r="B38" s="256"/>
      <c r="C38" s="258"/>
      <c r="D38" s="257"/>
      <c r="E38" s="260" t="s">
        <v>118</v>
      </c>
      <c r="F38" s="257"/>
      <c r="G38" s="255" t="s">
        <v>448</v>
      </c>
      <c r="H38" s="255"/>
      <c r="I38" s="255"/>
      <c r="J38" s="255"/>
      <c r="K38" s="253"/>
    </row>
    <row r="39" spans="2:11" ht="15" customHeight="1">
      <c r="B39" s="256"/>
      <c r="C39" s="258"/>
      <c r="D39" s="257"/>
      <c r="E39" s="260" t="s">
        <v>449</v>
      </c>
      <c r="F39" s="257"/>
      <c r="G39" s="255" t="s">
        <v>450</v>
      </c>
      <c r="H39" s="255"/>
      <c r="I39" s="255"/>
      <c r="J39" s="255"/>
      <c r="K39" s="253"/>
    </row>
    <row r="40" spans="2:11" ht="15" customHeight="1">
      <c r="B40" s="256"/>
      <c r="C40" s="258"/>
      <c r="D40" s="257"/>
      <c r="E40" s="260"/>
      <c r="F40" s="257"/>
      <c r="G40" s="255" t="s">
        <v>451</v>
      </c>
      <c r="H40" s="255"/>
      <c r="I40" s="255"/>
      <c r="J40" s="255"/>
      <c r="K40" s="253"/>
    </row>
    <row r="41" spans="2:11" ht="15" customHeight="1">
      <c r="B41" s="256"/>
      <c r="C41" s="258"/>
      <c r="D41" s="257"/>
      <c r="E41" s="260" t="s">
        <v>452</v>
      </c>
      <c r="F41" s="257"/>
      <c r="G41" s="255" t="s">
        <v>453</v>
      </c>
      <c r="H41" s="255"/>
      <c r="I41" s="255"/>
      <c r="J41" s="255"/>
      <c r="K41" s="253"/>
    </row>
    <row r="42" spans="2:11" ht="15" customHeight="1">
      <c r="B42" s="256"/>
      <c r="C42" s="258"/>
      <c r="D42" s="257"/>
      <c r="E42" s="260" t="s">
        <v>121</v>
      </c>
      <c r="F42" s="257"/>
      <c r="G42" s="255" t="s">
        <v>454</v>
      </c>
      <c r="H42" s="255"/>
      <c r="I42" s="255"/>
      <c r="J42" s="255"/>
      <c r="K42" s="253"/>
    </row>
    <row r="43" spans="2:11" ht="12.75" customHeight="1">
      <c r="B43" s="256"/>
      <c r="C43" s="258"/>
      <c r="D43" s="257"/>
      <c r="E43" s="257"/>
      <c r="F43" s="257"/>
      <c r="G43" s="257"/>
      <c r="H43" s="257"/>
      <c r="I43" s="257"/>
      <c r="J43" s="257"/>
      <c r="K43" s="253"/>
    </row>
    <row r="44" spans="2:11" ht="15" customHeight="1">
      <c r="B44" s="256"/>
      <c r="C44" s="258"/>
      <c r="D44" s="255" t="s">
        <v>455</v>
      </c>
      <c r="E44" s="255"/>
      <c r="F44" s="255"/>
      <c r="G44" s="255"/>
      <c r="H44" s="255"/>
      <c r="I44" s="255"/>
      <c r="J44" s="255"/>
      <c r="K44" s="253"/>
    </row>
    <row r="45" spans="2:11" ht="15" customHeight="1">
      <c r="B45" s="256"/>
      <c r="C45" s="258"/>
      <c r="D45" s="258"/>
      <c r="E45" s="255" t="s">
        <v>456</v>
      </c>
      <c r="F45" s="255"/>
      <c r="G45" s="255"/>
      <c r="H45" s="255"/>
      <c r="I45" s="255"/>
      <c r="J45" s="255"/>
      <c r="K45" s="253"/>
    </row>
    <row r="46" spans="2:11" ht="15" customHeight="1">
      <c r="B46" s="256"/>
      <c r="C46" s="258"/>
      <c r="D46" s="258"/>
      <c r="E46" s="255" t="s">
        <v>457</v>
      </c>
      <c r="F46" s="255"/>
      <c r="G46" s="255"/>
      <c r="H46" s="255"/>
      <c r="I46" s="255"/>
      <c r="J46" s="255"/>
      <c r="K46" s="253"/>
    </row>
    <row r="47" spans="2:11" ht="15" customHeight="1">
      <c r="B47" s="256"/>
      <c r="C47" s="258"/>
      <c r="D47" s="258"/>
      <c r="E47" s="255" t="s">
        <v>458</v>
      </c>
      <c r="F47" s="255"/>
      <c r="G47" s="255"/>
      <c r="H47" s="255"/>
      <c r="I47" s="255"/>
      <c r="J47" s="255"/>
      <c r="K47" s="253"/>
    </row>
    <row r="48" spans="2:11" ht="15" customHeight="1">
      <c r="B48" s="256"/>
      <c r="C48" s="258"/>
      <c r="D48" s="255" t="s">
        <v>459</v>
      </c>
      <c r="E48" s="255"/>
      <c r="F48" s="255"/>
      <c r="G48" s="255"/>
      <c r="H48" s="255"/>
      <c r="I48" s="255"/>
      <c r="J48" s="255"/>
      <c r="K48" s="253"/>
    </row>
    <row r="49" spans="2:11" ht="25.5" customHeight="1">
      <c r="B49" s="251"/>
      <c r="C49" s="252" t="s">
        <v>460</v>
      </c>
      <c r="D49" s="252"/>
      <c r="E49" s="252"/>
      <c r="F49" s="252"/>
      <c r="G49" s="252"/>
      <c r="H49" s="252"/>
      <c r="I49" s="252"/>
      <c r="J49" s="252"/>
      <c r="K49" s="253"/>
    </row>
    <row r="50" spans="2:11" ht="5.25" customHeight="1">
      <c r="B50" s="251"/>
      <c r="C50" s="254"/>
      <c r="D50" s="254"/>
      <c r="E50" s="254"/>
      <c r="F50" s="254"/>
      <c r="G50" s="254"/>
      <c r="H50" s="254"/>
      <c r="I50" s="254"/>
      <c r="J50" s="254"/>
      <c r="K50" s="253"/>
    </row>
    <row r="51" spans="2:11" ht="15" customHeight="1">
      <c r="B51" s="251"/>
      <c r="C51" s="255" t="s">
        <v>461</v>
      </c>
      <c r="D51" s="255"/>
      <c r="E51" s="255"/>
      <c r="F51" s="255"/>
      <c r="G51" s="255"/>
      <c r="H51" s="255"/>
      <c r="I51" s="255"/>
      <c r="J51" s="255"/>
      <c r="K51" s="253"/>
    </row>
    <row r="52" spans="2:11" ht="15" customHeight="1">
      <c r="B52" s="251"/>
      <c r="C52" s="255" t="s">
        <v>462</v>
      </c>
      <c r="D52" s="255"/>
      <c r="E52" s="255"/>
      <c r="F52" s="255"/>
      <c r="G52" s="255"/>
      <c r="H52" s="255"/>
      <c r="I52" s="255"/>
      <c r="J52" s="255"/>
      <c r="K52" s="253"/>
    </row>
    <row r="53" spans="2:11" ht="12.75" customHeight="1">
      <c r="B53" s="251"/>
      <c r="C53" s="257"/>
      <c r="D53" s="257"/>
      <c r="E53" s="257"/>
      <c r="F53" s="257"/>
      <c r="G53" s="257"/>
      <c r="H53" s="257"/>
      <c r="I53" s="257"/>
      <c r="J53" s="257"/>
      <c r="K53" s="253"/>
    </row>
    <row r="54" spans="2:11" ht="15" customHeight="1">
      <c r="B54" s="251"/>
      <c r="C54" s="255" t="s">
        <v>463</v>
      </c>
      <c r="D54" s="255"/>
      <c r="E54" s="255"/>
      <c r="F54" s="255"/>
      <c r="G54" s="255"/>
      <c r="H54" s="255"/>
      <c r="I54" s="255"/>
      <c r="J54" s="255"/>
      <c r="K54" s="253"/>
    </row>
    <row r="55" spans="2:11" ht="15" customHeight="1">
      <c r="B55" s="251"/>
      <c r="C55" s="258"/>
      <c r="D55" s="255" t="s">
        <v>464</v>
      </c>
      <c r="E55" s="255"/>
      <c r="F55" s="255"/>
      <c r="G55" s="255"/>
      <c r="H55" s="255"/>
      <c r="I55" s="255"/>
      <c r="J55" s="255"/>
      <c r="K55" s="253"/>
    </row>
    <row r="56" spans="2:11" ht="15" customHeight="1">
      <c r="B56" s="251"/>
      <c r="C56" s="258"/>
      <c r="D56" s="255" t="s">
        <v>465</v>
      </c>
      <c r="E56" s="255"/>
      <c r="F56" s="255"/>
      <c r="G56" s="255"/>
      <c r="H56" s="255"/>
      <c r="I56" s="255"/>
      <c r="J56" s="255"/>
      <c r="K56" s="253"/>
    </row>
    <row r="57" spans="2:11" ht="15" customHeight="1">
      <c r="B57" s="251"/>
      <c r="C57" s="258"/>
      <c r="D57" s="255" t="s">
        <v>466</v>
      </c>
      <c r="E57" s="255"/>
      <c r="F57" s="255"/>
      <c r="G57" s="255"/>
      <c r="H57" s="255"/>
      <c r="I57" s="255"/>
      <c r="J57" s="255"/>
      <c r="K57" s="253"/>
    </row>
    <row r="58" spans="2:11" ht="15" customHeight="1">
      <c r="B58" s="251"/>
      <c r="C58" s="258"/>
      <c r="D58" s="255" t="s">
        <v>467</v>
      </c>
      <c r="E58" s="255"/>
      <c r="F58" s="255"/>
      <c r="G58" s="255"/>
      <c r="H58" s="255"/>
      <c r="I58" s="255"/>
      <c r="J58" s="255"/>
      <c r="K58" s="253"/>
    </row>
    <row r="59" spans="2:11" ht="15" customHeight="1">
      <c r="B59" s="251"/>
      <c r="C59" s="258"/>
      <c r="D59" s="261" t="s">
        <v>468</v>
      </c>
      <c r="E59" s="261"/>
      <c r="F59" s="261"/>
      <c r="G59" s="261"/>
      <c r="H59" s="261"/>
      <c r="I59" s="261"/>
      <c r="J59" s="261"/>
      <c r="K59" s="253"/>
    </row>
    <row r="60" spans="2:11" ht="15" customHeight="1">
      <c r="B60" s="251"/>
      <c r="C60" s="258"/>
      <c r="D60" s="255" t="s">
        <v>469</v>
      </c>
      <c r="E60" s="255"/>
      <c r="F60" s="255"/>
      <c r="G60" s="255"/>
      <c r="H60" s="255"/>
      <c r="I60" s="255"/>
      <c r="J60" s="255"/>
      <c r="K60" s="253"/>
    </row>
    <row r="61" spans="2:11" ht="12.75" customHeight="1">
      <c r="B61" s="251"/>
      <c r="C61" s="258"/>
      <c r="D61" s="258"/>
      <c r="E61" s="262"/>
      <c r="F61" s="258"/>
      <c r="G61" s="258"/>
      <c r="H61" s="258"/>
      <c r="I61" s="258"/>
      <c r="J61" s="258"/>
      <c r="K61" s="253"/>
    </row>
    <row r="62" spans="2:11" ht="15" customHeight="1">
      <c r="B62" s="251"/>
      <c r="C62" s="258"/>
      <c r="D62" s="255" t="s">
        <v>470</v>
      </c>
      <c r="E62" s="255"/>
      <c r="F62" s="255"/>
      <c r="G62" s="255"/>
      <c r="H62" s="255"/>
      <c r="I62" s="255"/>
      <c r="J62" s="255"/>
      <c r="K62" s="253"/>
    </row>
    <row r="63" spans="2:11" ht="15" customHeight="1">
      <c r="B63" s="251"/>
      <c r="C63" s="258"/>
      <c r="D63" s="261" t="s">
        <v>471</v>
      </c>
      <c r="E63" s="261"/>
      <c r="F63" s="261"/>
      <c r="G63" s="261"/>
      <c r="H63" s="261"/>
      <c r="I63" s="261"/>
      <c r="J63" s="261"/>
      <c r="K63" s="253"/>
    </row>
    <row r="64" spans="2:11" ht="15" customHeight="1">
      <c r="B64" s="251"/>
      <c r="C64" s="258"/>
      <c r="D64" s="255" t="s">
        <v>472</v>
      </c>
      <c r="E64" s="255"/>
      <c r="F64" s="255"/>
      <c r="G64" s="255"/>
      <c r="H64" s="255"/>
      <c r="I64" s="255"/>
      <c r="J64" s="255"/>
      <c r="K64" s="253"/>
    </row>
    <row r="65" spans="2:11" ht="15" customHeight="1">
      <c r="B65" s="251"/>
      <c r="C65" s="258"/>
      <c r="D65" s="255" t="s">
        <v>473</v>
      </c>
      <c r="E65" s="255"/>
      <c r="F65" s="255"/>
      <c r="G65" s="255"/>
      <c r="H65" s="255"/>
      <c r="I65" s="255"/>
      <c r="J65" s="255"/>
      <c r="K65" s="253"/>
    </row>
    <row r="66" spans="2:11" ht="15" customHeight="1">
      <c r="B66" s="251"/>
      <c r="C66" s="258"/>
      <c r="D66" s="255" t="s">
        <v>474</v>
      </c>
      <c r="E66" s="255"/>
      <c r="F66" s="255"/>
      <c r="G66" s="255"/>
      <c r="H66" s="255"/>
      <c r="I66" s="255"/>
      <c r="J66" s="255"/>
      <c r="K66" s="253"/>
    </row>
    <row r="67" spans="2:11" ht="15" customHeight="1">
      <c r="B67" s="251"/>
      <c r="C67" s="258"/>
      <c r="D67" s="255" t="s">
        <v>475</v>
      </c>
      <c r="E67" s="255"/>
      <c r="F67" s="255"/>
      <c r="G67" s="255"/>
      <c r="H67" s="255"/>
      <c r="I67" s="255"/>
      <c r="J67" s="255"/>
      <c r="K67" s="253"/>
    </row>
    <row r="68" spans="2:11" ht="12.75" customHeight="1">
      <c r="B68" s="263"/>
      <c r="C68" s="264"/>
      <c r="D68" s="264"/>
      <c r="E68" s="264"/>
      <c r="F68" s="264"/>
      <c r="G68" s="264"/>
      <c r="H68" s="264"/>
      <c r="I68" s="264"/>
      <c r="J68" s="264"/>
      <c r="K68" s="265"/>
    </row>
    <row r="69" spans="2:11" ht="18.75" customHeight="1">
      <c r="B69" s="266"/>
      <c r="C69" s="266"/>
      <c r="D69" s="266"/>
      <c r="E69" s="266"/>
      <c r="F69" s="266"/>
      <c r="G69" s="266"/>
      <c r="H69" s="266"/>
      <c r="I69" s="266"/>
      <c r="J69" s="266"/>
      <c r="K69" s="267"/>
    </row>
    <row r="70" spans="2:11" ht="18.75" customHeight="1">
      <c r="B70" s="267"/>
      <c r="C70" s="267"/>
      <c r="D70" s="267"/>
      <c r="E70" s="267"/>
      <c r="F70" s="267"/>
      <c r="G70" s="267"/>
      <c r="H70" s="267"/>
      <c r="I70" s="267"/>
      <c r="J70" s="267"/>
      <c r="K70" s="267"/>
    </row>
    <row r="71" spans="2:11" ht="7.5" customHeight="1">
      <c r="B71" s="268"/>
      <c r="C71" s="269"/>
      <c r="D71" s="269"/>
      <c r="E71" s="269"/>
      <c r="F71" s="269"/>
      <c r="G71" s="269"/>
      <c r="H71" s="269"/>
      <c r="I71" s="269"/>
      <c r="J71" s="269"/>
      <c r="K71" s="270"/>
    </row>
    <row r="72" spans="2:11" ht="45" customHeight="1">
      <c r="B72" s="271"/>
      <c r="C72" s="272" t="s">
        <v>415</v>
      </c>
      <c r="D72" s="272"/>
      <c r="E72" s="272"/>
      <c r="F72" s="272"/>
      <c r="G72" s="272"/>
      <c r="H72" s="272"/>
      <c r="I72" s="272"/>
      <c r="J72" s="272"/>
      <c r="K72" s="273"/>
    </row>
    <row r="73" spans="2:11" ht="17.25" customHeight="1">
      <c r="B73" s="271"/>
      <c r="C73" s="274" t="s">
        <v>476</v>
      </c>
      <c r="D73" s="274"/>
      <c r="E73" s="274"/>
      <c r="F73" s="274" t="s">
        <v>477</v>
      </c>
      <c r="G73" s="275"/>
      <c r="H73" s="274" t="s">
        <v>116</v>
      </c>
      <c r="I73" s="274" t="s">
        <v>55</v>
      </c>
      <c r="J73" s="274" t="s">
        <v>478</v>
      </c>
      <c r="K73" s="273"/>
    </row>
    <row r="74" spans="2:11" ht="17.25" customHeight="1">
      <c r="B74" s="271"/>
      <c r="C74" s="276" t="s">
        <v>479</v>
      </c>
      <c r="D74" s="276"/>
      <c r="E74" s="276"/>
      <c r="F74" s="277" t="s">
        <v>480</v>
      </c>
      <c r="G74" s="278"/>
      <c r="H74" s="276"/>
      <c r="I74" s="276"/>
      <c r="J74" s="276" t="s">
        <v>481</v>
      </c>
      <c r="K74" s="273"/>
    </row>
    <row r="75" spans="2:11" ht="5.25" customHeight="1">
      <c r="B75" s="271"/>
      <c r="C75" s="279"/>
      <c r="D75" s="279"/>
      <c r="E75" s="279"/>
      <c r="F75" s="279"/>
      <c r="G75" s="280"/>
      <c r="H75" s="279"/>
      <c r="I75" s="279"/>
      <c r="J75" s="279"/>
      <c r="K75" s="273"/>
    </row>
    <row r="76" spans="2:11" ht="15" customHeight="1">
      <c r="B76" s="271"/>
      <c r="C76" s="260" t="s">
        <v>482</v>
      </c>
      <c r="D76" s="260"/>
      <c r="E76" s="260"/>
      <c r="F76" s="281" t="s">
        <v>483</v>
      </c>
      <c r="G76" s="280"/>
      <c r="H76" s="260" t="s">
        <v>484</v>
      </c>
      <c r="I76" s="260" t="s">
        <v>485</v>
      </c>
      <c r="J76" s="260" t="s">
        <v>486</v>
      </c>
      <c r="K76" s="273"/>
    </row>
    <row r="77" spans="2:11" ht="15" customHeight="1">
      <c r="B77" s="282"/>
      <c r="C77" s="260" t="s">
        <v>487</v>
      </c>
      <c r="D77" s="260"/>
      <c r="E77" s="260"/>
      <c r="F77" s="281" t="s">
        <v>488</v>
      </c>
      <c r="G77" s="280"/>
      <c r="H77" s="260" t="s">
        <v>489</v>
      </c>
      <c r="I77" s="260" t="s">
        <v>485</v>
      </c>
      <c r="J77" s="260">
        <v>50</v>
      </c>
      <c r="K77" s="273"/>
    </row>
    <row r="78" spans="2:11" ht="15" customHeight="1">
      <c r="B78" s="282"/>
      <c r="C78" s="260" t="s">
        <v>490</v>
      </c>
      <c r="D78" s="260"/>
      <c r="E78" s="260"/>
      <c r="F78" s="281" t="s">
        <v>483</v>
      </c>
      <c r="G78" s="280"/>
      <c r="H78" s="260" t="s">
        <v>491</v>
      </c>
      <c r="I78" s="260" t="s">
        <v>492</v>
      </c>
      <c r="J78" s="260"/>
      <c r="K78" s="273"/>
    </row>
    <row r="79" spans="2:11" ht="15" customHeight="1">
      <c r="B79" s="282"/>
      <c r="C79" s="260" t="s">
        <v>493</v>
      </c>
      <c r="D79" s="260"/>
      <c r="E79" s="260"/>
      <c r="F79" s="281" t="s">
        <v>488</v>
      </c>
      <c r="G79" s="280"/>
      <c r="H79" s="260" t="s">
        <v>494</v>
      </c>
      <c r="I79" s="260" t="s">
        <v>485</v>
      </c>
      <c r="J79" s="260">
        <v>50</v>
      </c>
      <c r="K79" s="273"/>
    </row>
    <row r="80" spans="2:11" ht="15" customHeight="1">
      <c r="B80" s="282"/>
      <c r="C80" s="260" t="s">
        <v>495</v>
      </c>
      <c r="D80" s="260"/>
      <c r="E80" s="260"/>
      <c r="F80" s="281" t="s">
        <v>488</v>
      </c>
      <c r="G80" s="280"/>
      <c r="H80" s="260" t="s">
        <v>496</v>
      </c>
      <c r="I80" s="260" t="s">
        <v>485</v>
      </c>
      <c r="J80" s="260">
        <v>20</v>
      </c>
      <c r="K80" s="273"/>
    </row>
    <row r="81" spans="2:11" ht="15" customHeight="1">
      <c r="B81" s="282"/>
      <c r="C81" s="260" t="s">
        <v>497</v>
      </c>
      <c r="D81" s="260"/>
      <c r="E81" s="260"/>
      <c r="F81" s="281" t="s">
        <v>488</v>
      </c>
      <c r="G81" s="280"/>
      <c r="H81" s="260" t="s">
        <v>498</v>
      </c>
      <c r="I81" s="260" t="s">
        <v>485</v>
      </c>
      <c r="J81" s="260">
        <v>20</v>
      </c>
      <c r="K81" s="273"/>
    </row>
    <row r="82" spans="2:11" ht="15" customHeight="1">
      <c r="B82" s="282"/>
      <c r="C82" s="260" t="s">
        <v>499</v>
      </c>
      <c r="D82" s="260"/>
      <c r="E82" s="260"/>
      <c r="F82" s="281" t="s">
        <v>488</v>
      </c>
      <c r="G82" s="280"/>
      <c r="H82" s="260" t="s">
        <v>500</v>
      </c>
      <c r="I82" s="260" t="s">
        <v>485</v>
      </c>
      <c r="J82" s="260">
        <v>50</v>
      </c>
      <c r="K82" s="273"/>
    </row>
    <row r="83" spans="2:11" ht="15" customHeight="1">
      <c r="B83" s="282"/>
      <c r="C83" s="260" t="s">
        <v>501</v>
      </c>
      <c r="D83" s="260"/>
      <c r="E83" s="260"/>
      <c r="F83" s="281" t="s">
        <v>488</v>
      </c>
      <c r="G83" s="280"/>
      <c r="H83" s="260" t="s">
        <v>501</v>
      </c>
      <c r="I83" s="260" t="s">
        <v>485</v>
      </c>
      <c r="J83" s="260">
        <v>50</v>
      </c>
      <c r="K83" s="273"/>
    </row>
    <row r="84" spans="2:11" ht="15" customHeight="1">
      <c r="B84" s="282"/>
      <c r="C84" s="260" t="s">
        <v>122</v>
      </c>
      <c r="D84" s="260"/>
      <c r="E84" s="260"/>
      <c r="F84" s="281" t="s">
        <v>488</v>
      </c>
      <c r="G84" s="280"/>
      <c r="H84" s="260" t="s">
        <v>502</v>
      </c>
      <c r="I84" s="260" t="s">
        <v>485</v>
      </c>
      <c r="J84" s="260">
        <v>255</v>
      </c>
      <c r="K84" s="273"/>
    </row>
    <row r="85" spans="2:11" ht="15" customHeight="1">
      <c r="B85" s="282"/>
      <c r="C85" s="260" t="s">
        <v>503</v>
      </c>
      <c r="D85" s="260"/>
      <c r="E85" s="260"/>
      <c r="F85" s="281" t="s">
        <v>483</v>
      </c>
      <c r="G85" s="280"/>
      <c r="H85" s="260" t="s">
        <v>504</v>
      </c>
      <c r="I85" s="260" t="s">
        <v>505</v>
      </c>
      <c r="J85" s="260"/>
      <c r="K85" s="273"/>
    </row>
    <row r="86" spans="2:11" ht="15" customHeight="1">
      <c r="B86" s="282"/>
      <c r="C86" s="260" t="s">
        <v>506</v>
      </c>
      <c r="D86" s="260"/>
      <c r="E86" s="260"/>
      <c r="F86" s="281" t="s">
        <v>483</v>
      </c>
      <c r="G86" s="280"/>
      <c r="H86" s="260" t="s">
        <v>507</v>
      </c>
      <c r="I86" s="260" t="s">
        <v>508</v>
      </c>
      <c r="J86" s="260"/>
      <c r="K86" s="273"/>
    </row>
    <row r="87" spans="2:11" ht="15" customHeight="1">
      <c r="B87" s="282"/>
      <c r="C87" s="260" t="s">
        <v>509</v>
      </c>
      <c r="D87" s="260"/>
      <c r="E87" s="260"/>
      <c r="F87" s="281" t="s">
        <v>483</v>
      </c>
      <c r="G87" s="280"/>
      <c r="H87" s="260" t="s">
        <v>509</v>
      </c>
      <c r="I87" s="260" t="s">
        <v>508</v>
      </c>
      <c r="J87" s="260"/>
      <c r="K87" s="273"/>
    </row>
    <row r="88" spans="2:11" ht="15" customHeight="1">
      <c r="B88" s="282"/>
      <c r="C88" s="260" t="s">
        <v>38</v>
      </c>
      <c r="D88" s="260"/>
      <c r="E88" s="260"/>
      <c r="F88" s="281" t="s">
        <v>483</v>
      </c>
      <c r="G88" s="280"/>
      <c r="H88" s="260" t="s">
        <v>510</v>
      </c>
      <c r="I88" s="260" t="s">
        <v>508</v>
      </c>
      <c r="J88" s="260"/>
      <c r="K88" s="273"/>
    </row>
    <row r="89" spans="2:11" ht="15" customHeight="1">
      <c r="B89" s="282"/>
      <c r="C89" s="260" t="s">
        <v>46</v>
      </c>
      <c r="D89" s="260"/>
      <c r="E89" s="260"/>
      <c r="F89" s="281" t="s">
        <v>483</v>
      </c>
      <c r="G89" s="280"/>
      <c r="H89" s="260" t="s">
        <v>511</v>
      </c>
      <c r="I89" s="260" t="s">
        <v>508</v>
      </c>
      <c r="J89" s="260"/>
      <c r="K89" s="273"/>
    </row>
    <row r="90" spans="2:11" ht="15" customHeight="1">
      <c r="B90" s="283"/>
      <c r="C90" s="284"/>
      <c r="D90" s="284"/>
      <c r="E90" s="284"/>
      <c r="F90" s="284"/>
      <c r="G90" s="284"/>
      <c r="H90" s="284"/>
      <c r="I90" s="284"/>
      <c r="J90" s="284"/>
      <c r="K90" s="285"/>
    </row>
    <row r="91" spans="2:11" ht="18.75" customHeight="1">
      <c r="B91" s="286"/>
      <c r="C91" s="287"/>
      <c r="D91" s="287"/>
      <c r="E91" s="287"/>
      <c r="F91" s="287"/>
      <c r="G91" s="287"/>
      <c r="H91" s="287"/>
      <c r="I91" s="287"/>
      <c r="J91" s="287"/>
      <c r="K91" s="286"/>
    </row>
    <row r="92" spans="2:11" ht="18.75" customHeight="1">
      <c r="B92" s="267"/>
      <c r="C92" s="267"/>
      <c r="D92" s="267"/>
      <c r="E92" s="267"/>
      <c r="F92" s="267"/>
      <c r="G92" s="267"/>
      <c r="H92" s="267"/>
      <c r="I92" s="267"/>
      <c r="J92" s="267"/>
      <c r="K92" s="267"/>
    </row>
    <row r="93" spans="2:11" ht="7.5" customHeight="1">
      <c r="B93" s="268"/>
      <c r="C93" s="269"/>
      <c r="D93" s="269"/>
      <c r="E93" s="269"/>
      <c r="F93" s="269"/>
      <c r="G93" s="269"/>
      <c r="H93" s="269"/>
      <c r="I93" s="269"/>
      <c r="J93" s="269"/>
      <c r="K93" s="270"/>
    </row>
    <row r="94" spans="2:11" ht="45" customHeight="1">
      <c r="B94" s="271"/>
      <c r="C94" s="272" t="s">
        <v>512</v>
      </c>
      <c r="D94" s="272"/>
      <c r="E94" s="272"/>
      <c r="F94" s="272"/>
      <c r="G94" s="272"/>
      <c r="H94" s="272"/>
      <c r="I94" s="272"/>
      <c r="J94" s="272"/>
      <c r="K94" s="273"/>
    </row>
    <row r="95" spans="2:11" ht="17.25" customHeight="1">
      <c r="B95" s="271"/>
      <c r="C95" s="274" t="s">
        <v>476</v>
      </c>
      <c r="D95" s="274"/>
      <c r="E95" s="274"/>
      <c r="F95" s="274" t="s">
        <v>477</v>
      </c>
      <c r="G95" s="275"/>
      <c r="H95" s="274" t="s">
        <v>116</v>
      </c>
      <c r="I95" s="274" t="s">
        <v>55</v>
      </c>
      <c r="J95" s="274" t="s">
        <v>478</v>
      </c>
      <c r="K95" s="273"/>
    </row>
    <row r="96" spans="2:11" ht="17.25" customHeight="1">
      <c r="B96" s="271"/>
      <c r="C96" s="276" t="s">
        <v>479</v>
      </c>
      <c r="D96" s="276"/>
      <c r="E96" s="276"/>
      <c r="F96" s="277" t="s">
        <v>480</v>
      </c>
      <c r="G96" s="278"/>
      <c r="H96" s="276"/>
      <c r="I96" s="276"/>
      <c r="J96" s="276" t="s">
        <v>481</v>
      </c>
      <c r="K96" s="273"/>
    </row>
    <row r="97" spans="2:11" ht="5.25" customHeight="1">
      <c r="B97" s="271"/>
      <c r="C97" s="274"/>
      <c r="D97" s="274"/>
      <c r="E97" s="274"/>
      <c r="F97" s="274"/>
      <c r="G97" s="288"/>
      <c r="H97" s="274"/>
      <c r="I97" s="274"/>
      <c r="J97" s="274"/>
      <c r="K97" s="273"/>
    </row>
    <row r="98" spans="2:11" ht="15" customHeight="1">
      <c r="B98" s="271"/>
      <c r="C98" s="260" t="s">
        <v>482</v>
      </c>
      <c r="D98" s="260"/>
      <c r="E98" s="260"/>
      <c r="F98" s="281" t="s">
        <v>483</v>
      </c>
      <c r="G98" s="260"/>
      <c r="H98" s="260" t="s">
        <v>513</v>
      </c>
      <c r="I98" s="260" t="s">
        <v>485</v>
      </c>
      <c r="J98" s="260" t="s">
        <v>486</v>
      </c>
      <c r="K98" s="273"/>
    </row>
    <row r="99" spans="2:11" ht="15" customHeight="1">
      <c r="B99" s="282"/>
      <c r="C99" s="260" t="s">
        <v>487</v>
      </c>
      <c r="D99" s="260"/>
      <c r="E99" s="260"/>
      <c r="F99" s="281" t="s">
        <v>488</v>
      </c>
      <c r="G99" s="260"/>
      <c r="H99" s="260" t="s">
        <v>513</v>
      </c>
      <c r="I99" s="260" t="s">
        <v>485</v>
      </c>
      <c r="J99" s="260">
        <v>50</v>
      </c>
      <c r="K99" s="273"/>
    </row>
    <row r="100" spans="2:11" ht="15" customHeight="1">
      <c r="B100" s="282"/>
      <c r="C100" s="260" t="s">
        <v>490</v>
      </c>
      <c r="D100" s="260"/>
      <c r="E100" s="260"/>
      <c r="F100" s="281" t="s">
        <v>483</v>
      </c>
      <c r="G100" s="260"/>
      <c r="H100" s="260" t="s">
        <v>513</v>
      </c>
      <c r="I100" s="260" t="s">
        <v>492</v>
      </c>
      <c r="J100" s="260"/>
      <c r="K100" s="273"/>
    </row>
    <row r="101" spans="2:11" ht="15" customHeight="1">
      <c r="B101" s="282"/>
      <c r="C101" s="260" t="s">
        <v>493</v>
      </c>
      <c r="D101" s="260"/>
      <c r="E101" s="260"/>
      <c r="F101" s="281" t="s">
        <v>488</v>
      </c>
      <c r="G101" s="260"/>
      <c r="H101" s="260" t="s">
        <v>513</v>
      </c>
      <c r="I101" s="260" t="s">
        <v>485</v>
      </c>
      <c r="J101" s="260">
        <v>50</v>
      </c>
      <c r="K101" s="273"/>
    </row>
    <row r="102" spans="2:11" ht="15" customHeight="1">
      <c r="B102" s="282"/>
      <c r="C102" s="260" t="s">
        <v>501</v>
      </c>
      <c r="D102" s="260"/>
      <c r="E102" s="260"/>
      <c r="F102" s="281" t="s">
        <v>488</v>
      </c>
      <c r="G102" s="260"/>
      <c r="H102" s="260" t="s">
        <v>513</v>
      </c>
      <c r="I102" s="260" t="s">
        <v>485</v>
      </c>
      <c r="J102" s="260">
        <v>50</v>
      </c>
      <c r="K102" s="273"/>
    </row>
    <row r="103" spans="2:11" ht="15" customHeight="1">
      <c r="B103" s="282"/>
      <c r="C103" s="260" t="s">
        <v>499</v>
      </c>
      <c r="D103" s="260"/>
      <c r="E103" s="260"/>
      <c r="F103" s="281" t="s">
        <v>488</v>
      </c>
      <c r="G103" s="260"/>
      <c r="H103" s="260" t="s">
        <v>513</v>
      </c>
      <c r="I103" s="260" t="s">
        <v>485</v>
      </c>
      <c r="J103" s="260">
        <v>50</v>
      </c>
      <c r="K103" s="273"/>
    </row>
    <row r="104" spans="2:11" ht="15" customHeight="1">
      <c r="B104" s="282"/>
      <c r="C104" s="260" t="s">
        <v>51</v>
      </c>
      <c r="D104" s="260"/>
      <c r="E104" s="260"/>
      <c r="F104" s="281" t="s">
        <v>483</v>
      </c>
      <c r="G104" s="260"/>
      <c r="H104" s="260" t="s">
        <v>514</v>
      </c>
      <c r="I104" s="260" t="s">
        <v>485</v>
      </c>
      <c r="J104" s="260">
        <v>20</v>
      </c>
      <c r="K104" s="273"/>
    </row>
    <row r="105" spans="2:11" ht="15" customHeight="1">
      <c r="B105" s="282"/>
      <c r="C105" s="260" t="s">
        <v>515</v>
      </c>
      <c r="D105" s="260"/>
      <c r="E105" s="260"/>
      <c r="F105" s="281" t="s">
        <v>483</v>
      </c>
      <c r="G105" s="260"/>
      <c r="H105" s="260" t="s">
        <v>516</v>
      </c>
      <c r="I105" s="260" t="s">
        <v>485</v>
      </c>
      <c r="J105" s="260">
        <v>120</v>
      </c>
      <c r="K105" s="273"/>
    </row>
    <row r="106" spans="2:11" ht="15" customHeight="1">
      <c r="B106" s="282"/>
      <c r="C106" s="260" t="s">
        <v>38</v>
      </c>
      <c r="D106" s="260"/>
      <c r="E106" s="260"/>
      <c r="F106" s="281" t="s">
        <v>483</v>
      </c>
      <c r="G106" s="260"/>
      <c r="H106" s="260" t="s">
        <v>517</v>
      </c>
      <c r="I106" s="260" t="s">
        <v>508</v>
      </c>
      <c r="J106" s="260"/>
      <c r="K106" s="273"/>
    </row>
    <row r="107" spans="2:11" ht="15" customHeight="1">
      <c r="B107" s="282"/>
      <c r="C107" s="260" t="s">
        <v>46</v>
      </c>
      <c r="D107" s="260"/>
      <c r="E107" s="260"/>
      <c r="F107" s="281" t="s">
        <v>483</v>
      </c>
      <c r="G107" s="260"/>
      <c r="H107" s="260" t="s">
        <v>518</v>
      </c>
      <c r="I107" s="260" t="s">
        <v>508</v>
      </c>
      <c r="J107" s="260"/>
      <c r="K107" s="273"/>
    </row>
    <row r="108" spans="2:11" ht="15" customHeight="1">
      <c r="B108" s="282"/>
      <c r="C108" s="260" t="s">
        <v>55</v>
      </c>
      <c r="D108" s="260"/>
      <c r="E108" s="260"/>
      <c r="F108" s="281" t="s">
        <v>483</v>
      </c>
      <c r="G108" s="260"/>
      <c r="H108" s="260" t="s">
        <v>519</v>
      </c>
      <c r="I108" s="260" t="s">
        <v>520</v>
      </c>
      <c r="J108" s="260"/>
      <c r="K108" s="273"/>
    </row>
    <row r="109" spans="2:11" ht="15" customHeight="1">
      <c r="B109" s="283"/>
      <c r="C109" s="289"/>
      <c r="D109" s="289"/>
      <c r="E109" s="289"/>
      <c r="F109" s="289"/>
      <c r="G109" s="289"/>
      <c r="H109" s="289"/>
      <c r="I109" s="289"/>
      <c r="J109" s="289"/>
      <c r="K109" s="285"/>
    </row>
    <row r="110" spans="2:11" ht="18.75" customHeight="1">
      <c r="B110" s="290"/>
      <c r="C110" s="257"/>
      <c r="D110" s="257"/>
      <c r="E110" s="257"/>
      <c r="F110" s="291"/>
      <c r="G110" s="257"/>
      <c r="H110" s="257"/>
      <c r="I110" s="257"/>
      <c r="J110" s="257"/>
      <c r="K110" s="290"/>
    </row>
    <row r="111" spans="2:11" ht="18.75" customHeight="1">
      <c r="B111" s="267"/>
      <c r="C111" s="267"/>
      <c r="D111" s="267"/>
      <c r="E111" s="267"/>
      <c r="F111" s="267"/>
      <c r="G111" s="267"/>
      <c r="H111" s="267"/>
      <c r="I111" s="267"/>
      <c r="J111" s="267"/>
      <c r="K111" s="267"/>
    </row>
    <row r="112" spans="2:11" ht="7.5" customHeight="1">
      <c r="B112" s="292"/>
      <c r="C112" s="293"/>
      <c r="D112" s="293"/>
      <c r="E112" s="293"/>
      <c r="F112" s="293"/>
      <c r="G112" s="293"/>
      <c r="H112" s="293"/>
      <c r="I112" s="293"/>
      <c r="J112" s="293"/>
      <c r="K112" s="294"/>
    </row>
    <row r="113" spans="2:11" ht="45" customHeight="1">
      <c r="B113" s="295"/>
      <c r="C113" s="248" t="s">
        <v>521</v>
      </c>
      <c r="D113" s="248"/>
      <c r="E113" s="248"/>
      <c r="F113" s="248"/>
      <c r="G113" s="248"/>
      <c r="H113" s="248"/>
      <c r="I113" s="248"/>
      <c r="J113" s="248"/>
      <c r="K113" s="296"/>
    </row>
    <row r="114" spans="2:11" ht="17.25" customHeight="1">
      <c r="B114" s="297"/>
      <c r="C114" s="274" t="s">
        <v>476</v>
      </c>
      <c r="D114" s="274"/>
      <c r="E114" s="274"/>
      <c r="F114" s="274" t="s">
        <v>477</v>
      </c>
      <c r="G114" s="275"/>
      <c r="H114" s="274" t="s">
        <v>116</v>
      </c>
      <c r="I114" s="274" t="s">
        <v>55</v>
      </c>
      <c r="J114" s="274" t="s">
        <v>478</v>
      </c>
      <c r="K114" s="298"/>
    </row>
    <row r="115" spans="2:11" ht="17.25" customHeight="1">
      <c r="B115" s="297"/>
      <c r="C115" s="276" t="s">
        <v>479</v>
      </c>
      <c r="D115" s="276"/>
      <c r="E115" s="276"/>
      <c r="F115" s="277" t="s">
        <v>480</v>
      </c>
      <c r="G115" s="278"/>
      <c r="H115" s="276"/>
      <c r="I115" s="276"/>
      <c r="J115" s="276" t="s">
        <v>481</v>
      </c>
      <c r="K115" s="298"/>
    </row>
    <row r="116" spans="2:11" ht="5.25" customHeight="1">
      <c r="B116" s="299"/>
      <c r="C116" s="279"/>
      <c r="D116" s="279"/>
      <c r="E116" s="279"/>
      <c r="F116" s="279"/>
      <c r="G116" s="260"/>
      <c r="H116" s="279"/>
      <c r="I116" s="279"/>
      <c r="J116" s="279"/>
      <c r="K116" s="300"/>
    </row>
    <row r="117" spans="2:11" ht="15" customHeight="1">
      <c r="B117" s="299"/>
      <c r="C117" s="260" t="s">
        <v>482</v>
      </c>
      <c r="D117" s="279"/>
      <c r="E117" s="279"/>
      <c r="F117" s="281" t="s">
        <v>483</v>
      </c>
      <c r="G117" s="260"/>
      <c r="H117" s="260" t="s">
        <v>513</v>
      </c>
      <c r="I117" s="260" t="s">
        <v>485</v>
      </c>
      <c r="J117" s="260" t="s">
        <v>486</v>
      </c>
      <c r="K117" s="301"/>
    </row>
    <row r="118" spans="2:11" ht="15" customHeight="1">
      <c r="B118" s="299"/>
      <c r="C118" s="260" t="s">
        <v>522</v>
      </c>
      <c r="D118" s="260"/>
      <c r="E118" s="260"/>
      <c r="F118" s="281" t="s">
        <v>483</v>
      </c>
      <c r="G118" s="260"/>
      <c r="H118" s="260" t="s">
        <v>523</v>
      </c>
      <c r="I118" s="260" t="s">
        <v>485</v>
      </c>
      <c r="J118" s="260" t="s">
        <v>486</v>
      </c>
      <c r="K118" s="301"/>
    </row>
    <row r="119" spans="2:11" ht="15" customHeight="1">
      <c r="B119" s="299"/>
      <c r="C119" s="260" t="s">
        <v>82</v>
      </c>
      <c r="D119" s="260"/>
      <c r="E119" s="260"/>
      <c r="F119" s="281" t="s">
        <v>483</v>
      </c>
      <c r="G119" s="260"/>
      <c r="H119" s="260" t="s">
        <v>524</v>
      </c>
      <c r="I119" s="260" t="s">
        <v>485</v>
      </c>
      <c r="J119" s="260" t="s">
        <v>486</v>
      </c>
      <c r="K119" s="301"/>
    </row>
    <row r="120" spans="2:11" ht="15" customHeight="1">
      <c r="B120" s="299"/>
      <c r="C120" s="260" t="s">
        <v>525</v>
      </c>
      <c r="D120" s="260"/>
      <c r="E120" s="260"/>
      <c r="F120" s="281" t="s">
        <v>488</v>
      </c>
      <c r="G120" s="260"/>
      <c r="H120" s="260" t="s">
        <v>526</v>
      </c>
      <c r="I120" s="260" t="s">
        <v>485</v>
      </c>
      <c r="J120" s="260">
        <v>15</v>
      </c>
      <c r="K120" s="301"/>
    </row>
    <row r="121" spans="2:11" ht="15" customHeight="1">
      <c r="B121" s="299"/>
      <c r="C121" s="260" t="s">
        <v>487</v>
      </c>
      <c r="D121" s="260"/>
      <c r="E121" s="260"/>
      <c r="F121" s="281" t="s">
        <v>488</v>
      </c>
      <c r="G121" s="260"/>
      <c r="H121" s="260" t="s">
        <v>513</v>
      </c>
      <c r="I121" s="260" t="s">
        <v>485</v>
      </c>
      <c r="J121" s="260">
        <v>50</v>
      </c>
      <c r="K121" s="301"/>
    </row>
    <row r="122" spans="2:11" ht="15" customHeight="1">
      <c r="B122" s="299"/>
      <c r="C122" s="260" t="s">
        <v>493</v>
      </c>
      <c r="D122" s="260"/>
      <c r="E122" s="260"/>
      <c r="F122" s="281" t="s">
        <v>488</v>
      </c>
      <c r="G122" s="260"/>
      <c r="H122" s="260" t="s">
        <v>513</v>
      </c>
      <c r="I122" s="260" t="s">
        <v>485</v>
      </c>
      <c r="J122" s="260">
        <v>50</v>
      </c>
      <c r="K122" s="301"/>
    </row>
    <row r="123" spans="2:11" ht="15" customHeight="1">
      <c r="B123" s="299"/>
      <c r="C123" s="260" t="s">
        <v>499</v>
      </c>
      <c r="D123" s="260"/>
      <c r="E123" s="260"/>
      <c r="F123" s="281" t="s">
        <v>488</v>
      </c>
      <c r="G123" s="260"/>
      <c r="H123" s="260" t="s">
        <v>513</v>
      </c>
      <c r="I123" s="260" t="s">
        <v>485</v>
      </c>
      <c r="J123" s="260">
        <v>50</v>
      </c>
      <c r="K123" s="301"/>
    </row>
    <row r="124" spans="2:11" ht="15" customHeight="1">
      <c r="B124" s="299"/>
      <c r="C124" s="260" t="s">
        <v>501</v>
      </c>
      <c r="D124" s="260"/>
      <c r="E124" s="260"/>
      <c r="F124" s="281" t="s">
        <v>488</v>
      </c>
      <c r="G124" s="260"/>
      <c r="H124" s="260" t="s">
        <v>513</v>
      </c>
      <c r="I124" s="260" t="s">
        <v>485</v>
      </c>
      <c r="J124" s="260">
        <v>50</v>
      </c>
      <c r="K124" s="301"/>
    </row>
    <row r="125" spans="2:11" ht="15" customHeight="1">
      <c r="B125" s="299"/>
      <c r="C125" s="260" t="s">
        <v>122</v>
      </c>
      <c r="D125" s="260"/>
      <c r="E125" s="260"/>
      <c r="F125" s="281" t="s">
        <v>488</v>
      </c>
      <c r="G125" s="260"/>
      <c r="H125" s="260" t="s">
        <v>527</v>
      </c>
      <c r="I125" s="260" t="s">
        <v>485</v>
      </c>
      <c r="J125" s="260">
        <v>255</v>
      </c>
      <c r="K125" s="301"/>
    </row>
    <row r="126" spans="2:11" ht="15" customHeight="1">
      <c r="B126" s="299"/>
      <c r="C126" s="260" t="s">
        <v>503</v>
      </c>
      <c r="D126" s="260"/>
      <c r="E126" s="260"/>
      <c r="F126" s="281" t="s">
        <v>483</v>
      </c>
      <c r="G126" s="260"/>
      <c r="H126" s="260" t="s">
        <v>528</v>
      </c>
      <c r="I126" s="260" t="s">
        <v>505</v>
      </c>
      <c r="J126" s="260"/>
      <c r="K126" s="301"/>
    </row>
    <row r="127" spans="2:11" ht="15" customHeight="1">
      <c r="B127" s="299"/>
      <c r="C127" s="260" t="s">
        <v>506</v>
      </c>
      <c r="D127" s="260"/>
      <c r="E127" s="260"/>
      <c r="F127" s="281" t="s">
        <v>483</v>
      </c>
      <c r="G127" s="260"/>
      <c r="H127" s="260" t="s">
        <v>529</v>
      </c>
      <c r="I127" s="260" t="s">
        <v>508</v>
      </c>
      <c r="J127" s="260"/>
      <c r="K127" s="301"/>
    </row>
    <row r="128" spans="2:11" ht="15" customHeight="1">
      <c r="B128" s="299"/>
      <c r="C128" s="260" t="s">
        <v>509</v>
      </c>
      <c r="D128" s="260"/>
      <c r="E128" s="260"/>
      <c r="F128" s="281" t="s">
        <v>483</v>
      </c>
      <c r="G128" s="260"/>
      <c r="H128" s="260" t="s">
        <v>509</v>
      </c>
      <c r="I128" s="260" t="s">
        <v>508</v>
      </c>
      <c r="J128" s="260"/>
      <c r="K128" s="301"/>
    </row>
    <row r="129" spans="2:11" ht="15" customHeight="1">
      <c r="B129" s="299"/>
      <c r="C129" s="260" t="s">
        <v>38</v>
      </c>
      <c r="D129" s="260"/>
      <c r="E129" s="260"/>
      <c r="F129" s="281" t="s">
        <v>483</v>
      </c>
      <c r="G129" s="260"/>
      <c r="H129" s="260" t="s">
        <v>530</v>
      </c>
      <c r="I129" s="260" t="s">
        <v>508</v>
      </c>
      <c r="J129" s="260"/>
      <c r="K129" s="301"/>
    </row>
    <row r="130" spans="2:11" ht="15" customHeight="1">
      <c r="B130" s="299"/>
      <c r="C130" s="260" t="s">
        <v>531</v>
      </c>
      <c r="D130" s="260"/>
      <c r="E130" s="260"/>
      <c r="F130" s="281" t="s">
        <v>483</v>
      </c>
      <c r="G130" s="260"/>
      <c r="H130" s="260" t="s">
        <v>532</v>
      </c>
      <c r="I130" s="260" t="s">
        <v>508</v>
      </c>
      <c r="J130" s="260"/>
      <c r="K130" s="301"/>
    </row>
    <row r="131" spans="2:11" ht="15" customHeight="1">
      <c r="B131" s="302"/>
      <c r="C131" s="303"/>
      <c r="D131" s="303"/>
      <c r="E131" s="303"/>
      <c r="F131" s="303"/>
      <c r="G131" s="303"/>
      <c r="H131" s="303"/>
      <c r="I131" s="303"/>
      <c r="J131" s="303"/>
      <c r="K131" s="304"/>
    </row>
    <row r="132" spans="2:11" ht="18.75" customHeight="1">
      <c r="B132" s="257"/>
      <c r="C132" s="257"/>
      <c r="D132" s="257"/>
      <c r="E132" s="257"/>
      <c r="F132" s="291"/>
      <c r="G132" s="257"/>
      <c r="H132" s="257"/>
      <c r="I132" s="257"/>
      <c r="J132" s="257"/>
      <c r="K132" s="257"/>
    </row>
    <row r="133" spans="2:11" ht="18.75" customHeight="1">
      <c r="B133" s="267"/>
      <c r="C133" s="267"/>
      <c r="D133" s="267"/>
      <c r="E133" s="267"/>
      <c r="F133" s="267"/>
      <c r="G133" s="267"/>
      <c r="H133" s="267"/>
      <c r="I133" s="267"/>
      <c r="J133" s="267"/>
      <c r="K133" s="267"/>
    </row>
    <row r="134" spans="2:11" ht="7.5" customHeight="1">
      <c r="B134" s="268"/>
      <c r="C134" s="269"/>
      <c r="D134" s="269"/>
      <c r="E134" s="269"/>
      <c r="F134" s="269"/>
      <c r="G134" s="269"/>
      <c r="H134" s="269"/>
      <c r="I134" s="269"/>
      <c r="J134" s="269"/>
      <c r="K134" s="270"/>
    </row>
    <row r="135" spans="2:11" ht="45" customHeight="1">
      <c r="B135" s="271"/>
      <c r="C135" s="272" t="s">
        <v>533</v>
      </c>
      <c r="D135" s="272"/>
      <c r="E135" s="272"/>
      <c r="F135" s="272"/>
      <c r="G135" s="272"/>
      <c r="H135" s="272"/>
      <c r="I135" s="272"/>
      <c r="J135" s="272"/>
      <c r="K135" s="273"/>
    </row>
    <row r="136" spans="2:11" ht="17.25" customHeight="1">
      <c r="B136" s="271"/>
      <c r="C136" s="274" t="s">
        <v>476</v>
      </c>
      <c r="D136" s="274"/>
      <c r="E136" s="274"/>
      <c r="F136" s="274" t="s">
        <v>477</v>
      </c>
      <c r="G136" s="275"/>
      <c r="H136" s="274" t="s">
        <v>116</v>
      </c>
      <c r="I136" s="274" t="s">
        <v>55</v>
      </c>
      <c r="J136" s="274" t="s">
        <v>478</v>
      </c>
      <c r="K136" s="273"/>
    </row>
    <row r="137" spans="2:11" ht="17.25" customHeight="1">
      <c r="B137" s="271"/>
      <c r="C137" s="276" t="s">
        <v>479</v>
      </c>
      <c r="D137" s="276"/>
      <c r="E137" s="276"/>
      <c r="F137" s="277" t="s">
        <v>480</v>
      </c>
      <c r="G137" s="278"/>
      <c r="H137" s="276"/>
      <c r="I137" s="276"/>
      <c r="J137" s="276" t="s">
        <v>481</v>
      </c>
      <c r="K137" s="273"/>
    </row>
    <row r="138" spans="2:11" ht="5.25" customHeight="1">
      <c r="B138" s="282"/>
      <c r="C138" s="279"/>
      <c r="D138" s="279"/>
      <c r="E138" s="279"/>
      <c r="F138" s="279"/>
      <c r="G138" s="280"/>
      <c r="H138" s="279"/>
      <c r="I138" s="279"/>
      <c r="J138" s="279"/>
      <c r="K138" s="301"/>
    </row>
    <row r="139" spans="2:11" ht="15" customHeight="1">
      <c r="B139" s="282"/>
      <c r="C139" s="305" t="s">
        <v>482</v>
      </c>
      <c r="D139" s="260"/>
      <c r="E139" s="260"/>
      <c r="F139" s="306" t="s">
        <v>483</v>
      </c>
      <c r="G139" s="260"/>
      <c r="H139" s="305" t="s">
        <v>513</v>
      </c>
      <c r="I139" s="305" t="s">
        <v>485</v>
      </c>
      <c r="J139" s="305" t="s">
        <v>486</v>
      </c>
      <c r="K139" s="301"/>
    </row>
    <row r="140" spans="2:11" ht="15" customHeight="1">
      <c r="B140" s="282"/>
      <c r="C140" s="305" t="s">
        <v>522</v>
      </c>
      <c r="D140" s="260"/>
      <c r="E140" s="260"/>
      <c r="F140" s="306" t="s">
        <v>483</v>
      </c>
      <c r="G140" s="260"/>
      <c r="H140" s="305" t="s">
        <v>534</v>
      </c>
      <c r="I140" s="305" t="s">
        <v>485</v>
      </c>
      <c r="J140" s="305" t="s">
        <v>486</v>
      </c>
      <c r="K140" s="301"/>
    </row>
    <row r="141" spans="2:11" ht="15" customHeight="1">
      <c r="B141" s="282"/>
      <c r="C141" s="305" t="s">
        <v>82</v>
      </c>
      <c r="D141" s="260"/>
      <c r="E141" s="260"/>
      <c r="F141" s="306" t="s">
        <v>483</v>
      </c>
      <c r="G141" s="260"/>
      <c r="H141" s="305" t="s">
        <v>535</v>
      </c>
      <c r="I141" s="305" t="s">
        <v>485</v>
      </c>
      <c r="J141" s="305" t="s">
        <v>486</v>
      </c>
      <c r="K141" s="301"/>
    </row>
    <row r="142" spans="2:11" ht="15" customHeight="1">
      <c r="B142" s="282"/>
      <c r="C142" s="305" t="s">
        <v>487</v>
      </c>
      <c r="D142" s="260"/>
      <c r="E142" s="260"/>
      <c r="F142" s="306" t="s">
        <v>488</v>
      </c>
      <c r="G142" s="260"/>
      <c r="H142" s="305" t="s">
        <v>513</v>
      </c>
      <c r="I142" s="305" t="s">
        <v>485</v>
      </c>
      <c r="J142" s="305">
        <v>50</v>
      </c>
      <c r="K142" s="301"/>
    </row>
    <row r="143" spans="2:11" ht="15" customHeight="1">
      <c r="B143" s="282"/>
      <c r="C143" s="305" t="s">
        <v>490</v>
      </c>
      <c r="D143" s="260"/>
      <c r="E143" s="260"/>
      <c r="F143" s="306" t="s">
        <v>483</v>
      </c>
      <c r="G143" s="260"/>
      <c r="H143" s="305" t="s">
        <v>513</v>
      </c>
      <c r="I143" s="305" t="s">
        <v>492</v>
      </c>
      <c r="J143" s="305"/>
      <c r="K143" s="301"/>
    </row>
    <row r="144" spans="2:11" ht="15" customHeight="1">
      <c r="B144" s="282"/>
      <c r="C144" s="305" t="s">
        <v>493</v>
      </c>
      <c r="D144" s="260"/>
      <c r="E144" s="260"/>
      <c r="F144" s="306" t="s">
        <v>488</v>
      </c>
      <c r="G144" s="260"/>
      <c r="H144" s="305" t="s">
        <v>513</v>
      </c>
      <c r="I144" s="305" t="s">
        <v>485</v>
      </c>
      <c r="J144" s="305">
        <v>50</v>
      </c>
      <c r="K144" s="301"/>
    </row>
    <row r="145" spans="2:11" ht="15" customHeight="1">
      <c r="B145" s="282"/>
      <c r="C145" s="305" t="s">
        <v>501</v>
      </c>
      <c r="D145" s="260"/>
      <c r="E145" s="260"/>
      <c r="F145" s="306" t="s">
        <v>488</v>
      </c>
      <c r="G145" s="260"/>
      <c r="H145" s="305" t="s">
        <v>513</v>
      </c>
      <c r="I145" s="305" t="s">
        <v>485</v>
      </c>
      <c r="J145" s="305">
        <v>50</v>
      </c>
      <c r="K145" s="301"/>
    </row>
    <row r="146" spans="2:11" ht="15" customHeight="1">
      <c r="B146" s="282"/>
      <c r="C146" s="305" t="s">
        <v>499</v>
      </c>
      <c r="D146" s="260"/>
      <c r="E146" s="260"/>
      <c r="F146" s="306" t="s">
        <v>488</v>
      </c>
      <c r="G146" s="260"/>
      <c r="H146" s="305" t="s">
        <v>513</v>
      </c>
      <c r="I146" s="305" t="s">
        <v>485</v>
      </c>
      <c r="J146" s="305">
        <v>50</v>
      </c>
      <c r="K146" s="301"/>
    </row>
    <row r="147" spans="2:11" ht="15" customHeight="1">
      <c r="B147" s="282"/>
      <c r="C147" s="305" t="s">
        <v>100</v>
      </c>
      <c r="D147" s="260"/>
      <c r="E147" s="260"/>
      <c r="F147" s="306" t="s">
        <v>483</v>
      </c>
      <c r="G147" s="260"/>
      <c r="H147" s="305" t="s">
        <v>536</v>
      </c>
      <c r="I147" s="305" t="s">
        <v>485</v>
      </c>
      <c r="J147" s="305" t="s">
        <v>537</v>
      </c>
      <c r="K147" s="301"/>
    </row>
    <row r="148" spans="2:11" ht="15" customHeight="1">
      <c r="B148" s="282"/>
      <c r="C148" s="305" t="s">
        <v>538</v>
      </c>
      <c r="D148" s="260"/>
      <c r="E148" s="260"/>
      <c r="F148" s="306" t="s">
        <v>483</v>
      </c>
      <c r="G148" s="260"/>
      <c r="H148" s="305" t="s">
        <v>539</v>
      </c>
      <c r="I148" s="305" t="s">
        <v>508</v>
      </c>
      <c r="J148" s="305"/>
      <c r="K148" s="301"/>
    </row>
    <row r="149" spans="2:11" ht="15" customHeight="1">
      <c r="B149" s="307"/>
      <c r="C149" s="289"/>
      <c r="D149" s="289"/>
      <c r="E149" s="289"/>
      <c r="F149" s="289"/>
      <c r="G149" s="289"/>
      <c r="H149" s="289"/>
      <c r="I149" s="289"/>
      <c r="J149" s="289"/>
      <c r="K149" s="308"/>
    </row>
    <row r="150" spans="2:11" ht="18.75" customHeight="1">
      <c r="B150" s="257"/>
      <c r="C150" s="260"/>
      <c r="D150" s="260"/>
      <c r="E150" s="260"/>
      <c r="F150" s="281"/>
      <c r="G150" s="260"/>
      <c r="H150" s="260"/>
      <c r="I150" s="260"/>
      <c r="J150" s="260"/>
      <c r="K150" s="257"/>
    </row>
    <row r="151" spans="2:11" ht="18.75" customHeight="1">
      <c r="B151" s="267"/>
      <c r="C151" s="267"/>
      <c r="D151" s="267"/>
      <c r="E151" s="267"/>
      <c r="F151" s="267"/>
      <c r="G151" s="267"/>
      <c r="H151" s="267"/>
      <c r="I151" s="267"/>
      <c r="J151" s="267"/>
      <c r="K151" s="267"/>
    </row>
    <row r="152" spans="2:11" ht="7.5" customHeight="1">
      <c r="B152" s="244"/>
      <c r="C152" s="245"/>
      <c r="D152" s="245"/>
      <c r="E152" s="245"/>
      <c r="F152" s="245"/>
      <c r="G152" s="245"/>
      <c r="H152" s="245"/>
      <c r="I152" s="245"/>
      <c r="J152" s="245"/>
      <c r="K152" s="246"/>
    </row>
    <row r="153" spans="2:11" ht="45" customHeight="1">
      <c r="B153" s="247"/>
      <c r="C153" s="248" t="s">
        <v>540</v>
      </c>
      <c r="D153" s="248"/>
      <c r="E153" s="248"/>
      <c r="F153" s="248"/>
      <c r="G153" s="248"/>
      <c r="H153" s="248"/>
      <c r="I153" s="248"/>
      <c r="J153" s="248"/>
      <c r="K153" s="249"/>
    </row>
    <row r="154" spans="2:11" ht="17.25" customHeight="1">
      <c r="B154" s="247"/>
      <c r="C154" s="274" t="s">
        <v>476</v>
      </c>
      <c r="D154" s="274"/>
      <c r="E154" s="274"/>
      <c r="F154" s="274" t="s">
        <v>477</v>
      </c>
      <c r="G154" s="309"/>
      <c r="H154" s="310" t="s">
        <v>116</v>
      </c>
      <c r="I154" s="310" t="s">
        <v>55</v>
      </c>
      <c r="J154" s="274" t="s">
        <v>478</v>
      </c>
      <c r="K154" s="249"/>
    </row>
    <row r="155" spans="2:11" ht="17.25" customHeight="1">
      <c r="B155" s="251"/>
      <c r="C155" s="276" t="s">
        <v>479</v>
      </c>
      <c r="D155" s="276"/>
      <c r="E155" s="276"/>
      <c r="F155" s="277" t="s">
        <v>480</v>
      </c>
      <c r="G155" s="311"/>
      <c r="H155" s="312"/>
      <c r="I155" s="312"/>
      <c r="J155" s="276" t="s">
        <v>481</v>
      </c>
      <c r="K155" s="253"/>
    </row>
    <row r="156" spans="2:11" ht="5.25" customHeight="1">
      <c r="B156" s="282"/>
      <c r="C156" s="279"/>
      <c r="D156" s="279"/>
      <c r="E156" s="279"/>
      <c r="F156" s="279"/>
      <c r="G156" s="280"/>
      <c r="H156" s="279"/>
      <c r="I156" s="279"/>
      <c r="J156" s="279"/>
      <c r="K156" s="301"/>
    </row>
    <row r="157" spans="2:11" ht="15" customHeight="1">
      <c r="B157" s="282"/>
      <c r="C157" s="260" t="s">
        <v>482</v>
      </c>
      <c r="D157" s="260"/>
      <c r="E157" s="260"/>
      <c r="F157" s="281" t="s">
        <v>483</v>
      </c>
      <c r="G157" s="260"/>
      <c r="H157" s="260" t="s">
        <v>513</v>
      </c>
      <c r="I157" s="260" t="s">
        <v>485</v>
      </c>
      <c r="J157" s="260" t="s">
        <v>486</v>
      </c>
      <c r="K157" s="301"/>
    </row>
    <row r="158" spans="2:11" ht="15" customHeight="1">
      <c r="B158" s="282"/>
      <c r="C158" s="260" t="s">
        <v>522</v>
      </c>
      <c r="D158" s="260"/>
      <c r="E158" s="260"/>
      <c r="F158" s="281" t="s">
        <v>483</v>
      </c>
      <c r="G158" s="260"/>
      <c r="H158" s="260" t="s">
        <v>523</v>
      </c>
      <c r="I158" s="260" t="s">
        <v>485</v>
      </c>
      <c r="J158" s="260" t="s">
        <v>486</v>
      </c>
      <c r="K158" s="301"/>
    </row>
    <row r="159" spans="2:11" ht="15" customHeight="1">
      <c r="B159" s="282"/>
      <c r="C159" s="260" t="s">
        <v>82</v>
      </c>
      <c r="D159" s="260"/>
      <c r="E159" s="260"/>
      <c r="F159" s="281" t="s">
        <v>483</v>
      </c>
      <c r="G159" s="260"/>
      <c r="H159" s="260" t="s">
        <v>541</v>
      </c>
      <c r="I159" s="260" t="s">
        <v>485</v>
      </c>
      <c r="J159" s="260" t="s">
        <v>486</v>
      </c>
      <c r="K159" s="301"/>
    </row>
    <row r="160" spans="2:11" ht="15" customHeight="1">
      <c r="B160" s="282"/>
      <c r="C160" s="260" t="s">
        <v>487</v>
      </c>
      <c r="D160" s="260"/>
      <c r="E160" s="260"/>
      <c r="F160" s="281" t="s">
        <v>488</v>
      </c>
      <c r="G160" s="260"/>
      <c r="H160" s="260" t="s">
        <v>541</v>
      </c>
      <c r="I160" s="260" t="s">
        <v>485</v>
      </c>
      <c r="J160" s="260">
        <v>50</v>
      </c>
      <c r="K160" s="301"/>
    </row>
    <row r="161" spans="2:11" ht="15" customHeight="1">
      <c r="B161" s="282"/>
      <c r="C161" s="260" t="s">
        <v>490</v>
      </c>
      <c r="D161" s="260"/>
      <c r="E161" s="260"/>
      <c r="F161" s="281" t="s">
        <v>483</v>
      </c>
      <c r="G161" s="260"/>
      <c r="H161" s="260" t="s">
        <v>541</v>
      </c>
      <c r="I161" s="260" t="s">
        <v>492</v>
      </c>
      <c r="J161" s="260"/>
      <c r="K161" s="301"/>
    </row>
    <row r="162" spans="2:11" ht="15" customHeight="1">
      <c r="B162" s="282"/>
      <c r="C162" s="260" t="s">
        <v>493</v>
      </c>
      <c r="D162" s="260"/>
      <c r="E162" s="260"/>
      <c r="F162" s="281" t="s">
        <v>488</v>
      </c>
      <c r="G162" s="260"/>
      <c r="H162" s="260" t="s">
        <v>541</v>
      </c>
      <c r="I162" s="260" t="s">
        <v>485</v>
      </c>
      <c r="J162" s="260">
        <v>50</v>
      </c>
      <c r="K162" s="301"/>
    </row>
    <row r="163" spans="2:11" ht="15" customHeight="1">
      <c r="B163" s="282"/>
      <c r="C163" s="260" t="s">
        <v>501</v>
      </c>
      <c r="D163" s="260"/>
      <c r="E163" s="260"/>
      <c r="F163" s="281" t="s">
        <v>488</v>
      </c>
      <c r="G163" s="260"/>
      <c r="H163" s="260" t="s">
        <v>541</v>
      </c>
      <c r="I163" s="260" t="s">
        <v>485</v>
      </c>
      <c r="J163" s="260">
        <v>50</v>
      </c>
      <c r="K163" s="301"/>
    </row>
    <row r="164" spans="2:11" ht="15" customHeight="1">
      <c r="B164" s="282"/>
      <c r="C164" s="260" t="s">
        <v>499</v>
      </c>
      <c r="D164" s="260"/>
      <c r="E164" s="260"/>
      <c r="F164" s="281" t="s">
        <v>488</v>
      </c>
      <c r="G164" s="260"/>
      <c r="H164" s="260" t="s">
        <v>541</v>
      </c>
      <c r="I164" s="260" t="s">
        <v>485</v>
      </c>
      <c r="J164" s="260">
        <v>50</v>
      </c>
      <c r="K164" s="301"/>
    </row>
    <row r="165" spans="2:11" ht="15" customHeight="1">
      <c r="B165" s="282"/>
      <c r="C165" s="260" t="s">
        <v>115</v>
      </c>
      <c r="D165" s="260"/>
      <c r="E165" s="260"/>
      <c r="F165" s="281" t="s">
        <v>483</v>
      </c>
      <c r="G165" s="260"/>
      <c r="H165" s="260" t="s">
        <v>542</v>
      </c>
      <c r="I165" s="260" t="s">
        <v>543</v>
      </c>
      <c r="J165" s="260"/>
      <c r="K165" s="301"/>
    </row>
    <row r="166" spans="2:11" ht="15" customHeight="1">
      <c r="B166" s="282"/>
      <c r="C166" s="260" t="s">
        <v>55</v>
      </c>
      <c r="D166" s="260"/>
      <c r="E166" s="260"/>
      <c r="F166" s="281" t="s">
        <v>483</v>
      </c>
      <c r="G166" s="260"/>
      <c r="H166" s="260" t="s">
        <v>544</v>
      </c>
      <c r="I166" s="260" t="s">
        <v>545</v>
      </c>
      <c r="J166" s="260">
        <v>1</v>
      </c>
      <c r="K166" s="301"/>
    </row>
    <row r="167" spans="2:11" ht="15" customHeight="1">
      <c r="B167" s="282"/>
      <c r="C167" s="260" t="s">
        <v>51</v>
      </c>
      <c r="D167" s="260"/>
      <c r="E167" s="260"/>
      <c r="F167" s="281" t="s">
        <v>483</v>
      </c>
      <c r="G167" s="260"/>
      <c r="H167" s="260" t="s">
        <v>546</v>
      </c>
      <c r="I167" s="260" t="s">
        <v>485</v>
      </c>
      <c r="J167" s="260">
        <v>20</v>
      </c>
      <c r="K167" s="301"/>
    </row>
    <row r="168" spans="2:11" ht="15" customHeight="1">
      <c r="B168" s="282"/>
      <c r="C168" s="260" t="s">
        <v>116</v>
      </c>
      <c r="D168" s="260"/>
      <c r="E168" s="260"/>
      <c r="F168" s="281" t="s">
        <v>483</v>
      </c>
      <c r="G168" s="260"/>
      <c r="H168" s="260" t="s">
        <v>547</v>
      </c>
      <c r="I168" s="260" t="s">
        <v>485</v>
      </c>
      <c r="J168" s="260">
        <v>255</v>
      </c>
      <c r="K168" s="301"/>
    </row>
    <row r="169" spans="2:11" ht="15" customHeight="1">
      <c r="B169" s="282"/>
      <c r="C169" s="260" t="s">
        <v>117</v>
      </c>
      <c r="D169" s="260"/>
      <c r="E169" s="260"/>
      <c r="F169" s="281" t="s">
        <v>483</v>
      </c>
      <c r="G169" s="260"/>
      <c r="H169" s="260" t="s">
        <v>447</v>
      </c>
      <c r="I169" s="260" t="s">
        <v>485</v>
      </c>
      <c r="J169" s="260">
        <v>10</v>
      </c>
      <c r="K169" s="301"/>
    </row>
    <row r="170" spans="2:11" ht="15" customHeight="1">
      <c r="B170" s="282"/>
      <c r="C170" s="260" t="s">
        <v>118</v>
      </c>
      <c r="D170" s="260"/>
      <c r="E170" s="260"/>
      <c r="F170" s="281" t="s">
        <v>483</v>
      </c>
      <c r="G170" s="260"/>
      <c r="H170" s="260" t="s">
        <v>548</v>
      </c>
      <c r="I170" s="260" t="s">
        <v>508</v>
      </c>
      <c r="J170" s="260"/>
      <c r="K170" s="301"/>
    </row>
    <row r="171" spans="2:11" ht="15" customHeight="1">
      <c r="B171" s="282"/>
      <c r="C171" s="260" t="s">
        <v>549</v>
      </c>
      <c r="D171" s="260"/>
      <c r="E171" s="260"/>
      <c r="F171" s="281" t="s">
        <v>483</v>
      </c>
      <c r="G171" s="260"/>
      <c r="H171" s="260" t="s">
        <v>550</v>
      </c>
      <c r="I171" s="260" t="s">
        <v>508</v>
      </c>
      <c r="J171" s="260"/>
      <c r="K171" s="301"/>
    </row>
    <row r="172" spans="2:11" ht="15" customHeight="1">
      <c r="B172" s="282"/>
      <c r="C172" s="260" t="s">
        <v>538</v>
      </c>
      <c r="D172" s="260"/>
      <c r="E172" s="260"/>
      <c r="F172" s="281" t="s">
        <v>483</v>
      </c>
      <c r="G172" s="260"/>
      <c r="H172" s="260" t="s">
        <v>551</v>
      </c>
      <c r="I172" s="260" t="s">
        <v>508</v>
      </c>
      <c r="J172" s="260"/>
      <c r="K172" s="301"/>
    </row>
    <row r="173" spans="2:11" ht="15" customHeight="1">
      <c r="B173" s="282"/>
      <c r="C173" s="260" t="s">
        <v>121</v>
      </c>
      <c r="D173" s="260"/>
      <c r="E173" s="260"/>
      <c r="F173" s="281" t="s">
        <v>488</v>
      </c>
      <c r="G173" s="260"/>
      <c r="H173" s="260" t="s">
        <v>552</v>
      </c>
      <c r="I173" s="260" t="s">
        <v>485</v>
      </c>
      <c r="J173" s="260">
        <v>50</v>
      </c>
      <c r="K173" s="301"/>
    </row>
    <row r="174" spans="2:11" ht="15" customHeight="1">
      <c r="B174" s="307"/>
      <c r="C174" s="289"/>
      <c r="D174" s="289"/>
      <c r="E174" s="289"/>
      <c r="F174" s="289"/>
      <c r="G174" s="289"/>
      <c r="H174" s="289"/>
      <c r="I174" s="289"/>
      <c r="J174" s="289"/>
      <c r="K174" s="308"/>
    </row>
    <row r="175" spans="2:11" ht="18.75" customHeight="1">
      <c r="B175" s="257"/>
      <c r="C175" s="260"/>
      <c r="D175" s="260"/>
      <c r="E175" s="260"/>
      <c r="F175" s="281"/>
      <c r="G175" s="260"/>
      <c r="H175" s="260"/>
      <c r="I175" s="260"/>
      <c r="J175" s="260"/>
      <c r="K175" s="257"/>
    </row>
    <row r="176" spans="2:11" ht="18.75" customHeight="1">
      <c r="B176" s="267"/>
      <c r="C176" s="267"/>
      <c r="D176" s="267"/>
      <c r="E176" s="267"/>
      <c r="F176" s="267"/>
      <c r="G176" s="267"/>
      <c r="H176" s="267"/>
      <c r="I176" s="267"/>
      <c r="J176" s="267"/>
      <c r="K176" s="267"/>
    </row>
    <row r="177" spans="2:11" ht="13.5">
      <c r="B177" s="244"/>
      <c r="C177" s="245"/>
      <c r="D177" s="245"/>
      <c r="E177" s="245"/>
      <c r="F177" s="245"/>
      <c r="G177" s="245"/>
      <c r="H177" s="245"/>
      <c r="I177" s="245"/>
      <c r="J177" s="245"/>
      <c r="K177" s="246"/>
    </row>
    <row r="178" spans="2:11" ht="21">
      <c r="B178" s="247"/>
      <c r="C178" s="248" t="s">
        <v>553</v>
      </c>
      <c r="D178" s="248"/>
      <c r="E178" s="248"/>
      <c r="F178" s="248"/>
      <c r="G178" s="248"/>
      <c r="H178" s="248"/>
      <c r="I178" s="248"/>
      <c r="J178" s="248"/>
      <c r="K178" s="249"/>
    </row>
    <row r="179" spans="2:11" ht="25.5" customHeight="1">
      <c r="B179" s="247"/>
      <c r="C179" s="313" t="s">
        <v>554</v>
      </c>
      <c r="D179" s="313"/>
      <c r="E179" s="313"/>
      <c r="F179" s="313" t="s">
        <v>555</v>
      </c>
      <c r="G179" s="314"/>
      <c r="H179" s="315" t="s">
        <v>556</v>
      </c>
      <c r="I179" s="315"/>
      <c r="J179" s="315"/>
      <c r="K179" s="249"/>
    </row>
    <row r="180" spans="2:11" ht="5.25" customHeight="1">
      <c r="B180" s="282"/>
      <c r="C180" s="279"/>
      <c r="D180" s="279"/>
      <c r="E180" s="279"/>
      <c r="F180" s="279"/>
      <c r="G180" s="260"/>
      <c r="H180" s="279"/>
      <c r="I180" s="279"/>
      <c r="J180" s="279"/>
      <c r="K180" s="301"/>
    </row>
    <row r="181" spans="2:11" ht="15" customHeight="1">
      <c r="B181" s="282"/>
      <c r="C181" s="260" t="s">
        <v>557</v>
      </c>
      <c r="D181" s="260"/>
      <c r="E181" s="260"/>
      <c r="F181" s="281">
        <v>1</v>
      </c>
      <c r="G181" s="260"/>
      <c r="H181" s="316" t="s">
        <v>558</v>
      </c>
      <c r="I181" s="316"/>
      <c r="J181" s="316"/>
      <c r="K181" s="301"/>
    </row>
    <row r="182" spans="2:11" ht="15" customHeight="1">
      <c r="B182" s="282"/>
      <c r="C182" s="286"/>
      <c r="D182" s="260"/>
      <c r="E182" s="260"/>
      <c r="F182" s="281">
        <v>2</v>
      </c>
      <c r="G182" s="260"/>
      <c r="H182" s="316" t="s">
        <v>559</v>
      </c>
      <c r="I182" s="316"/>
      <c r="J182" s="316"/>
      <c r="K182" s="301"/>
    </row>
    <row r="183" spans="2:11" ht="15" customHeight="1">
      <c r="B183" s="282"/>
      <c r="C183" s="286"/>
      <c r="D183" s="260"/>
      <c r="E183" s="260"/>
      <c r="F183" s="281">
        <v>3</v>
      </c>
      <c r="G183" s="260"/>
      <c r="H183" s="316" t="s">
        <v>560</v>
      </c>
      <c r="I183" s="316"/>
      <c r="J183" s="316"/>
      <c r="K183" s="301"/>
    </row>
    <row r="184" spans="2:11" ht="15" customHeight="1">
      <c r="B184" s="282"/>
      <c r="C184" s="260"/>
      <c r="D184" s="260"/>
      <c r="E184" s="260"/>
      <c r="F184" s="281">
        <v>4</v>
      </c>
      <c r="G184" s="260"/>
      <c r="H184" s="316" t="s">
        <v>561</v>
      </c>
      <c r="I184" s="316"/>
      <c r="J184" s="316"/>
      <c r="K184" s="301"/>
    </row>
    <row r="185" spans="2:11" ht="15" customHeight="1">
      <c r="B185" s="282"/>
      <c r="C185" s="260"/>
      <c r="D185" s="260"/>
      <c r="E185" s="260"/>
      <c r="F185" s="281">
        <v>5</v>
      </c>
      <c r="G185" s="260"/>
      <c r="H185" s="316" t="s">
        <v>562</v>
      </c>
      <c r="I185" s="316"/>
      <c r="J185" s="316"/>
      <c r="K185" s="301"/>
    </row>
    <row r="186" spans="2:11" ht="15" customHeight="1">
      <c r="B186" s="282"/>
      <c r="C186" s="260"/>
      <c r="D186" s="260"/>
      <c r="E186" s="260"/>
      <c r="F186" s="281"/>
      <c r="G186" s="260"/>
      <c r="H186" s="260"/>
      <c r="I186" s="260"/>
      <c r="J186" s="260"/>
      <c r="K186" s="301"/>
    </row>
    <row r="187" spans="2:11" ht="15" customHeight="1">
      <c r="B187" s="282"/>
      <c r="C187" s="260" t="s">
        <v>520</v>
      </c>
      <c r="D187" s="260"/>
      <c r="E187" s="260"/>
      <c r="F187" s="281">
        <v>1</v>
      </c>
      <c r="G187" s="260"/>
      <c r="H187" s="316" t="s">
        <v>563</v>
      </c>
      <c r="I187" s="316"/>
      <c r="J187" s="316"/>
      <c r="K187" s="301"/>
    </row>
    <row r="188" spans="2:11" ht="15" customHeight="1">
      <c r="B188" s="282"/>
      <c r="C188" s="286"/>
      <c r="D188" s="260"/>
      <c r="E188" s="260"/>
      <c r="F188" s="281">
        <v>2</v>
      </c>
      <c r="G188" s="260"/>
      <c r="H188" s="316" t="s">
        <v>430</v>
      </c>
      <c r="I188" s="316"/>
      <c r="J188" s="316"/>
      <c r="K188" s="301"/>
    </row>
    <row r="189" spans="2:11" ht="15" customHeight="1">
      <c r="B189" s="282"/>
      <c r="C189" s="260"/>
      <c r="D189" s="260"/>
      <c r="E189" s="260"/>
      <c r="F189" s="281">
        <v>3</v>
      </c>
      <c r="G189" s="260"/>
      <c r="H189" s="316" t="s">
        <v>564</v>
      </c>
      <c r="I189" s="316"/>
      <c r="J189" s="316"/>
      <c r="K189" s="301"/>
    </row>
    <row r="190" spans="2:11" ht="15" customHeight="1">
      <c r="B190" s="317"/>
      <c r="C190" s="286"/>
      <c r="D190" s="286"/>
      <c r="E190" s="286"/>
      <c r="F190" s="281">
        <v>4</v>
      </c>
      <c r="G190" s="266"/>
      <c r="H190" s="318" t="s">
        <v>87</v>
      </c>
      <c r="I190" s="318"/>
      <c r="J190" s="318"/>
      <c r="K190" s="319"/>
    </row>
    <row r="191" spans="2:11" ht="15" customHeight="1">
      <c r="B191" s="317"/>
      <c r="C191" s="286"/>
      <c r="D191" s="286"/>
      <c r="E191" s="286"/>
      <c r="F191" s="281">
        <v>5</v>
      </c>
      <c r="G191" s="266"/>
      <c r="H191" s="318" t="s">
        <v>565</v>
      </c>
      <c r="I191" s="318"/>
      <c r="J191" s="318"/>
      <c r="K191" s="319"/>
    </row>
    <row r="192" spans="2:11" ht="15" customHeight="1">
      <c r="B192" s="317"/>
      <c r="C192" s="286"/>
      <c r="D192" s="286"/>
      <c r="E192" s="286"/>
      <c r="F192" s="320"/>
      <c r="G192" s="266"/>
      <c r="H192" s="321"/>
      <c r="I192" s="321"/>
      <c r="J192" s="321"/>
      <c r="K192" s="319"/>
    </row>
    <row r="193" spans="2:11" ht="15" customHeight="1">
      <c r="B193" s="317"/>
      <c r="C193" s="260" t="s">
        <v>545</v>
      </c>
      <c r="D193" s="286"/>
      <c r="E193" s="286"/>
      <c r="F193" s="281" t="s">
        <v>566</v>
      </c>
      <c r="G193" s="266"/>
      <c r="H193" s="318" t="s">
        <v>567</v>
      </c>
      <c r="I193" s="318"/>
      <c r="J193" s="318"/>
      <c r="K193" s="319"/>
    </row>
    <row r="194" spans="2:11" ht="15" customHeight="1">
      <c r="B194" s="317"/>
      <c r="C194" s="286"/>
      <c r="D194" s="286"/>
      <c r="E194" s="286"/>
      <c r="F194" s="281" t="s">
        <v>568</v>
      </c>
      <c r="G194" s="266"/>
      <c r="H194" s="318" t="s">
        <v>569</v>
      </c>
      <c r="I194" s="318"/>
      <c r="J194" s="318"/>
      <c r="K194" s="319"/>
    </row>
    <row r="195" spans="2:11" ht="15" customHeight="1">
      <c r="B195" s="317"/>
      <c r="C195" s="286"/>
      <c r="D195" s="286"/>
      <c r="E195" s="286"/>
      <c r="F195" s="281" t="s">
        <v>191</v>
      </c>
      <c r="G195" s="266"/>
      <c r="H195" s="318" t="s">
        <v>570</v>
      </c>
      <c r="I195" s="318"/>
      <c r="J195" s="318"/>
      <c r="K195" s="319"/>
    </row>
    <row r="196" spans="2:11" ht="15" customHeight="1">
      <c r="B196" s="317"/>
      <c r="C196" s="286"/>
      <c r="D196" s="286"/>
      <c r="E196" s="286"/>
      <c r="F196" s="281" t="s">
        <v>431</v>
      </c>
      <c r="G196" s="266"/>
      <c r="H196" s="318" t="s">
        <v>571</v>
      </c>
      <c r="I196" s="318"/>
      <c r="J196" s="318"/>
      <c r="K196" s="319"/>
    </row>
    <row r="197" spans="2:11" ht="12.75" customHeight="1">
      <c r="B197" s="322"/>
      <c r="C197" s="323"/>
      <c r="D197" s="323"/>
      <c r="E197" s="323"/>
      <c r="F197" s="323"/>
      <c r="G197" s="323"/>
      <c r="H197" s="323"/>
      <c r="I197" s="323"/>
      <c r="J197" s="323"/>
      <c r="K197" s="324"/>
    </row>
  </sheetData>
  <sheetProtection/>
  <mergeCells count="76">
    <mergeCell ref="H193:J193"/>
    <mergeCell ref="H194:J194"/>
    <mergeCell ref="H195:J195"/>
    <mergeCell ref="H196:J196"/>
    <mergeCell ref="H185:J185"/>
    <mergeCell ref="H187:J187"/>
    <mergeCell ref="H188:J188"/>
    <mergeCell ref="H189:J189"/>
    <mergeCell ref="H190:J190"/>
    <mergeCell ref="H191:J191"/>
    <mergeCell ref="C178:J178"/>
    <mergeCell ref="H179:J179"/>
    <mergeCell ref="H181:J181"/>
    <mergeCell ref="H182:J182"/>
    <mergeCell ref="H183:J183"/>
    <mergeCell ref="H184:J184"/>
    <mergeCell ref="D67:J67"/>
    <mergeCell ref="C72:J72"/>
    <mergeCell ref="C94:J94"/>
    <mergeCell ref="C113:J113"/>
    <mergeCell ref="C135:J135"/>
    <mergeCell ref="C153:J153"/>
    <mergeCell ref="D60:J60"/>
    <mergeCell ref="D62:J62"/>
    <mergeCell ref="D63:J63"/>
    <mergeCell ref="D64:J64"/>
    <mergeCell ref="D65:J65"/>
    <mergeCell ref="D66:J66"/>
    <mergeCell ref="C54:J54"/>
    <mergeCell ref="D55:J55"/>
    <mergeCell ref="D56:J56"/>
    <mergeCell ref="D57:J57"/>
    <mergeCell ref="D58:J58"/>
    <mergeCell ref="D59:J59"/>
    <mergeCell ref="E46:J46"/>
    <mergeCell ref="E47:J47"/>
    <mergeCell ref="D48:J48"/>
    <mergeCell ref="C49:J49"/>
    <mergeCell ref="C51:J51"/>
    <mergeCell ref="C52:J52"/>
    <mergeCell ref="G39:J39"/>
    <mergeCell ref="G40:J40"/>
    <mergeCell ref="G41:J41"/>
    <mergeCell ref="G42:J42"/>
    <mergeCell ref="D44:J44"/>
    <mergeCell ref="E45:J45"/>
    <mergeCell ref="G33:J33"/>
    <mergeCell ref="G34:J34"/>
    <mergeCell ref="G35:J35"/>
    <mergeCell ref="G36:J36"/>
    <mergeCell ref="G37:J37"/>
    <mergeCell ref="G38:J38"/>
    <mergeCell ref="D25:J25"/>
    <mergeCell ref="D27:J27"/>
    <mergeCell ref="D28:J28"/>
    <mergeCell ref="D30:J30"/>
    <mergeCell ref="D31:J31"/>
    <mergeCell ref="D32:J32"/>
    <mergeCell ref="F18:J18"/>
    <mergeCell ref="F19:J19"/>
    <mergeCell ref="F20:J20"/>
    <mergeCell ref="F21:J21"/>
    <mergeCell ref="C23:J23"/>
    <mergeCell ref="D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Boleslav</cp:lastModifiedBy>
  <dcterms:modified xsi:type="dcterms:W3CDTF">2012-11-06T12:41:21Z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